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<sst xmlns="http://schemas.openxmlformats.org/spreadsheetml/2006/main" count="134" uniqueCount="88">
  <si>
    <t>ООО "Коммунальная компания"Наш дом"</t>
  </si>
  <si>
    <t xml:space="preserve">Утверждаю: </t>
  </si>
  <si>
    <t>Директор  ООО "КК "Наш дом"</t>
  </si>
  <si>
    <t>_____________________ Трошина С.И.</t>
  </si>
  <si>
    <t xml:space="preserve">План  </t>
  </si>
  <si>
    <t>Текущего и Капитального ремонта   на 2017 год</t>
  </si>
  <si>
    <t xml:space="preserve">Объект: Жилой многоквартирный дом: Волжский пр-т 15 А </t>
  </si>
  <si>
    <t>Кол-во квартир, шт</t>
  </si>
  <si>
    <t>Общая площадь: 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</si>
  <si>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</si>
  <si>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</si>
  <si>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</si>
  <si>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</si>
  <si>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</si>
  <si>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</si>
  <si>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</si>
  <si>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</si>
  <si>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>Штукатурка внутренних цокольных блоков, кирпичной кладки.</t>
  </si>
  <si>
    <t>м²</t>
  </si>
  <si>
    <t>1-4 квартал</t>
  </si>
  <si>
    <t xml:space="preserve">2. ПОДВАЛ </t>
  </si>
  <si>
    <t>Ремонт стен  подвала - кладовых (штукатурка, покраска)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</si>
  <si>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</si>
  <si>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</si>
  <si>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</si>
  <si>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</si>
  <si>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</si>
  <si>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</si>
  <si>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 xml:space="preserve">Покраска  стояков отопления, масляной краской п.№1,2,3,4. </t>
  </si>
  <si>
    <t>п/м</t>
  </si>
  <si>
    <t>2-3 квартал</t>
  </si>
  <si>
    <t>Покраска радиаторов отопления в п.№1,2,3,4.</t>
  </si>
  <si>
    <t>шт</t>
  </si>
  <si>
    <t>Покраска перил</t>
  </si>
  <si>
    <t>9. ФАСАД</t>
  </si>
  <si>
    <t>Ремонт отмостки путем укладки асфальта, установка поребрика: с тыльной стороны дома, со стороны п.№4.</t>
  </si>
  <si>
    <t>Ремонт цоколя с внешней, тыльной  части дома : очистка кирпичной кладки от отошедшей штукатурки.Штукатурка цоколя.</t>
  </si>
  <si>
    <t xml:space="preserve">Стены тыльной части дома: очистка от старой краски (участки),заделка трещин, сколов, выбоин, шпатлевание (участки), покраска фасадной краской (высотные работы). </t>
  </si>
  <si>
    <t>Демонтаж навесного бетонного козырька размером 1м х 2м (подъезд№4), установка метал.каркасного козырька с покрытием из метал.профиля.</t>
  </si>
  <si>
    <t xml:space="preserve">10. ПЕРЕГОРОДКИ </t>
  </si>
  <si>
    <t>11. ВНУТРЕННЯЯ  ОТДЕЛКА</t>
  </si>
  <si>
    <t>Стены подъездов:очистка стен от побелки, потрескавшейся краски.Шпатлевание, грунтовка, покраска вод.эм.краской.</t>
  </si>
  <si>
    <t>2-4 квартал</t>
  </si>
  <si>
    <t>Потолки подъездов, обратная сторона лестничных маршей:очистка от побелки, грунтовка, шпатлевание, покраска вод.эм.краской.</t>
  </si>
  <si>
    <t xml:space="preserve">12. ПОЛЫ </t>
  </si>
  <si>
    <t xml:space="preserve">Облицовка полов керамической плиткой площадок лестничных маршей </t>
  </si>
  <si>
    <t>13. ОКНА   и    ДВЕРИ</t>
  </si>
  <si>
    <t>Замена 2х створчатых дверей:установка дверей из ПВХ</t>
  </si>
  <si>
    <t>Установка входной двери в бойлерной</t>
  </si>
  <si>
    <t xml:space="preserve">14.МУСОРОПРОВОД </t>
  </si>
  <si>
    <t>15. ВЕНТИЛЯЦИЯ   и   ДЫМОУДАЛЕНИЕ</t>
  </si>
  <si>
    <t xml:space="preserve">Видео -диагностические работы  по системам вентиляции и дымоудалению, выявление неработаюших каналов  вентиляции </t>
  </si>
  <si>
    <t xml:space="preserve">шт </t>
  </si>
  <si>
    <t>2-4 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</si>
  <si>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</si>
  <si>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и водоподкачек</t>
  </si>
  <si>
    <t>3кв</t>
  </si>
  <si>
    <t xml:space="preserve">18. ВОДОСНАБЖЕНИЕ, ОТОПЛЕНИЕ , ВОДООТВЕДЕНИЕ </t>
  </si>
  <si>
    <t>Разработка проекта, монтаж  узла учета ХВС</t>
  </si>
  <si>
    <t>1-2кв</t>
  </si>
  <si>
    <t>Разработка проекта, монтаж всепогодного автоматического  регулятора отопления</t>
  </si>
  <si>
    <t>2-3кв</t>
  </si>
  <si>
    <t xml:space="preserve">Замена лежака водоотведения Ду 110 </t>
  </si>
  <si>
    <t>1-4 кв.</t>
  </si>
  <si>
    <t xml:space="preserve">Замена стояков отопления Ду 15,20,25 </t>
  </si>
  <si>
    <t xml:space="preserve">19. ТЕПЛОСНАБЖЕНИЕ   и  ГОРЯЧЕЕ ВОДОСНАБЖЕНИЕ </t>
  </si>
  <si>
    <t>Промывка   теплообменника системы ГВС</t>
  </si>
  <si>
    <t>3кв.</t>
  </si>
  <si>
    <t>Монтаж циркуляционного насоса ГВС с обвязкой теплообменников ГВС (а где насос)</t>
  </si>
  <si>
    <t xml:space="preserve">20. ЭЛЕКТРООБОРУДОВАНИЕ, РАДИО и ТЕЛЕКОММУНИКАЦИОННОЕ  ОБОРУДОВАНИЕ </t>
  </si>
  <si>
    <t>Текущий ремонт электрощитовых</t>
  </si>
  <si>
    <t>1-4кв</t>
  </si>
  <si>
    <t xml:space="preserve">Оснащение, средствами эл. безопасности,  перезарядка огнетушителей  </t>
  </si>
  <si>
    <t>1-4 кв</t>
  </si>
  <si>
    <t>21. ВНУТРИДОМОВОЕ  ГАЗОВОЕ   ОБОРУДОВАНИЕ</t>
  </si>
  <si>
    <t>22. ЛИФТЫ</t>
  </si>
  <si>
    <t>23.  ЭНЕРГОСБЕРЕЖЕНИЕ  и ЭНЕРГОЭФФЕКТИВНОСТЬ</t>
  </si>
  <si>
    <t>24. БЛАГОУСТРОЙСТВО и ПРОЧИЕ РАБОТЫ</t>
  </si>
  <si>
    <t>Установка кабель-канала с укладкой слаботочного кабеля</t>
  </si>
  <si>
    <t>Установка слаботочных ящиков.</t>
  </si>
  <si>
    <t>Установка квартирных почтовых ящиков.</t>
  </si>
  <si>
    <t>Установка газонного ограждения, Н-0,5м</t>
  </si>
  <si>
    <t>2-3 кв</t>
  </si>
  <si>
    <t>Благоустройство газонов</t>
  </si>
  <si>
    <t>Благоустройство детской площадки общая S=420м²: засыпка ПГС 75м3-слой 150мм, трамбовка ПГС. 50% работ от общей площади.</t>
  </si>
  <si>
    <t>Благоустройство детской площадки 50 % (на два дома):укладка каучукового покрытия 500х500х40</t>
  </si>
  <si>
    <t>Всего:</t>
  </si>
  <si>
    <t>Составил:    Гл. Инженер                                                                                                           Анашкин В.И.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</si>
</sst>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/>
      <protection/>
    </xf>
    <xf numFmtId="0" fontId="2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7" fillId="0" borderId="10" xfId="33" applyFont="1" applyBorder="1" applyAlignment="1">
      <alignment horizontal="left" wrapText="1"/>
      <protection/>
    </xf>
    <xf numFmtId="0" fontId="8" fillId="0" borderId="10" xfId="33" applyFont="1" applyBorder="1" applyAlignment="1">
      <alignment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" fillId="0" borderId="0" xfId="33" applyAlignment="1">
      <alignment/>
      <protection/>
    </xf>
    <xf numFmtId="0" fontId="1" fillId="0" borderId="10" xfId="33" applyFont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2" fontId="1" fillId="0" borderId="10" xfId="33" applyNumberFormat="1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left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3" applyBorder="1" applyAlignment="1">
      <alignment horizontal="left" vertical="center"/>
      <protection/>
    </xf>
    <xf numFmtId="0" fontId="1" fillId="0" borderId="0" xfId="33" applyAlignment="1">
      <alignment horizontal="left"/>
      <protection/>
    </xf>
    <xf numFmtId="0" fontId="1" fillId="0" borderId="10" xfId="33" applyBorder="1">
      <alignment/>
      <protection/>
    </xf>
    <xf numFmtId="0" fontId="2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right"/>
      <protection/>
    </xf>
    <xf numFmtId="0" fontId="5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 horizontal="left" wrapText="1"/>
      <protection/>
    </xf>
    <xf numFmtId="0" fontId="7" fillId="0" borderId="10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left" vertical="center"/>
      <protection/>
    </xf>
    <xf numFmtId="0" fontId="1" fillId="0" borderId="11" xfId="33" applyFont="1" applyBorder="1" applyAlignment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31">
      <selection activeCell="E82" sqref="E82"/>
    </sheetView>
  </sheetViews>
  <sheetFormatPr defaultColWidth="8.7109375" defaultRowHeight="12.75"/>
  <cols>
    <col min="1" max="1" width="6.140625" style="1" customWidth="1"/>
    <col min="2" max="2" width="26.140625" style="1" customWidth="1"/>
    <col min="3" max="3" width="6.7109375" style="1" customWidth="1"/>
    <col min="4" max="4" width="8.7109375" style="1" customWidth="1"/>
    <col min="5" max="7" width="12.7109375" style="1" customWidth="1"/>
    <col min="8" max="9" width="8.7109375" style="1" customWidth="1"/>
    <col min="10" max="10" width="27.140625" style="1" customWidth="1"/>
    <col min="11" max="16384" width="8.7109375" style="1" customWidth="1"/>
  </cols>
  <sheetData>
    <row r="1" spans="1:8" ht="21">
      <c r="A1" s="17" t="s">
        <v>0</v>
      </c>
      <c r="B1" s="17"/>
      <c r="C1" s="17"/>
      <c r="D1" s="17"/>
      <c r="E1" s="17"/>
      <c r="F1" s="17"/>
      <c r="G1" s="17"/>
      <c r="H1" s="2"/>
    </row>
    <row r="2" spans="1:8" ht="21">
      <c r="A2" s="3"/>
      <c r="B2" s="3"/>
      <c r="C2" s="3"/>
      <c r="D2" s="3"/>
      <c r="E2" s="3"/>
      <c r="F2" s="3"/>
      <c r="G2" s="3"/>
      <c r="H2" s="2"/>
    </row>
    <row r="3" spans="1:8" ht="15.75">
      <c r="A3" s="18" t="s">
        <v>1</v>
      </c>
      <c r="B3" s="18"/>
      <c r="C3" s="18"/>
      <c r="D3" s="18"/>
      <c r="E3" s="18"/>
      <c r="F3" s="18"/>
      <c r="G3" s="18"/>
      <c r="H3" s="2"/>
    </row>
    <row r="4" spans="1:8" ht="20.25" customHeight="1">
      <c r="A4" s="18" t="s">
        <v>2</v>
      </c>
      <c r="B4" s="18"/>
      <c r="C4" s="18"/>
      <c r="D4" s="18"/>
      <c r="E4" s="18"/>
      <c r="F4" s="18"/>
      <c r="G4" s="18"/>
      <c r="H4" s="4"/>
    </row>
    <row r="5" spans="1:8" ht="19.5" customHeight="1">
      <c r="A5" s="18" t="s">
        <v>3</v>
      </c>
      <c r="B5" s="18"/>
      <c r="C5" s="18"/>
      <c r="D5" s="18"/>
      <c r="E5" s="18"/>
      <c r="F5" s="18"/>
      <c r="G5" s="18"/>
      <c r="H5" s="4"/>
    </row>
    <row r="6" spans="1:8" ht="20.25" customHeight="1">
      <c r="A6" s="19" t="s">
        <v>4</v>
      </c>
      <c r="B6" s="19"/>
      <c r="C6" s="19"/>
      <c r="D6" s="19"/>
      <c r="E6" s="19"/>
      <c r="F6" s="19"/>
      <c r="G6" s="19"/>
      <c r="H6" s="4"/>
    </row>
    <row r="7" spans="1:7" ht="24" customHeight="1">
      <c r="A7" s="20" t="s">
        <v>5</v>
      </c>
      <c r="B7" s="20"/>
      <c r="C7" s="20"/>
      <c r="D7" s="20"/>
      <c r="E7" s="20"/>
      <c r="F7" s="20"/>
      <c r="G7" s="20"/>
    </row>
    <row r="8" spans="1:7" ht="24.75" customHeight="1">
      <c r="A8" s="20" t="s">
        <v>6</v>
      </c>
      <c r="B8" s="20"/>
      <c r="C8" s="20"/>
      <c r="D8" s="20"/>
      <c r="E8" s="20"/>
      <c r="F8" s="20"/>
      <c r="G8" s="20"/>
    </row>
    <row r="9" spans="1:7" ht="21.75" customHeight="1">
      <c r="A9" s="21" t="s">
        <v>7</v>
      </c>
      <c r="B9" s="21"/>
      <c r="C9" s="21"/>
      <c r="D9" s="5">
        <v>78</v>
      </c>
      <c r="E9" s="21" t="s">
        <v>8</v>
      </c>
      <c r="F9" s="21"/>
      <c r="G9" s="5">
        <v>3205.1</v>
      </c>
    </row>
    <row r="10" spans="1:8" ht="29.25" customHeight="1">
      <c r="A10" s="6" t="s">
        <v>9</v>
      </c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8"/>
    </row>
    <row r="11" spans="1:8" ht="15.75" customHeight="1">
      <c r="A11" s="22" t="s">
        <v>16</v>
      </c>
      <c r="B11" s="22"/>
      <c r="C11" s="22"/>
      <c r="D11" s="10"/>
      <c r="E11" s="10"/>
      <c r="F11" s="10"/>
      <c r="G11" s="10"/>
      <c r="H11" s="8"/>
    </row>
    <row r="12" spans="1:8" ht="44.25" customHeight="1">
      <c r="A12" s="9">
        <v>1</v>
      </c>
      <c r="B12" s="9" t="s">
        <v>17</v>
      </c>
      <c r="C12" s="9" t="s">
        <v>18</v>
      </c>
      <c r="D12" s="10">
        <v>247</v>
      </c>
      <c r="E12" s="10">
        <f>D12*300</f>
        <v>74100</v>
      </c>
      <c r="F12" s="11">
        <f aca="true" t="shared" si="0" ref="F12:F56">E12/(12*$G$9)</f>
        <v>1.9266169542291973</v>
      </c>
      <c r="G12" s="10" t="s">
        <v>19</v>
      </c>
      <c r="H12" s="8"/>
    </row>
    <row r="13" spans="1:8" ht="15.75" customHeight="1">
      <c r="A13" s="9"/>
      <c r="B13" s="9"/>
      <c r="C13" s="9"/>
      <c r="D13" s="10"/>
      <c r="E13" s="10"/>
      <c r="F13" s="11">
        <f t="shared" si="0"/>
        <v>0</v>
      </c>
      <c r="G13" s="10"/>
      <c r="H13" s="8"/>
    </row>
    <row r="14" spans="1:7" ht="14.25" customHeight="1">
      <c r="A14" s="22" t="s">
        <v>20</v>
      </c>
      <c r="B14" s="22"/>
      <c r="C14" s="22"/>
      <c r="D14" s="10"/>
      <c r="E14" s="10"/>
      <c r="F14" s="11">
        <f t="shared" si="0"/>
        <v>0</v>
      </c>
      <c r="G14" s="10"/>
    </row>
    <row r="15" spans="1:7" ht="45">
      <c r="A15" s="9">
        <v>1</v>
      </c>
      <c r="B15" s="9" t="s">
        <v>21</v>
      </c>
      <c r="C15" s="9" t="s">
        <v>18</v>
      </c>
      <c r="D15" s="10">
        <v>238</v>
      </c>
      <c r="E15" s="10">
        <f>D15*250</f>
        <v>59500</v>
      </c>
      <c r="F15" s="11">
        <f t="shared" si="0"/>
        <v>1.547013613719801</v>
      </c>
      <c r="G15" s="10" t="s">
        <v>19</v>
      </c>
    </row>
    <row r="16" spans="1:7" ht="14.25" customHeight="1">
      <c r="A16" s="22" t="s">
        <v>22</v>
      </c>
      <c r="B16" s="22"/>
      <c r="C16" s="22"/>
      <c r="D16" s="10"/>
      <c r="E16" s="10"/>
      <c r="F16" s="11">
        <f t="shared" si="0"/>
        <v>0</v>
      </c>
      <c r="G16" s="10"/>
    </row>
    <row r="17" spans="1:7" ht="15">
      <c r="A17" s="9"/>
      <c r="B17" s="9"/>
      <c r="C17" s="9"/>
      <c r="D17" s="10"/>
      <c r="E17" s="10"/>
      <c r="F17" s="11">
        <f t="shared" si="0"/>
        <v>0</v>
      </c>
      <c r="G17" s="10"/>
    </row>
    <row r="18" spans="1:7" ht="14.25" customHeight="1">
      <c r="A18" s="22" t="s">
        <v>23</v>
      </c>
      <c r="B18" s="22"/>
      <c r="C18" s="22"/>
      <c r="D18" s="10"/>
      <c r="E18" s="10"/>
      <c r="F18" s="11">
        <f t="shared" si="0"/>
        <v>0</v>
      </c>
      <c r="G18" s="10"/>
    </row>
    <row r="19" spans="1:7" ht="15" customHeight="1">
      <c r="A19" s="22"/>
      <c r="B19" s="22"/>
      <c r="C19" s="22"/>
      <c r="D19" s="10"/>
      <c r="E19" s="10"/>
      <c r="F19" s="11">
        <f t="shared" si="0"/>
        <v>0</v>
      </c>
      <c r="G19" s="10"/>
    </row>
    <row r="20" spans="1:7" ht="14.25" customHeight="1">
      <c r="A20" s="22" t="s">
        <v>24</v>
      </c>
      <c r="B20" s="22"/>
      <c r="C20" s="22"/>
      <c r="D20" s="10"/>
      <c r="E20" s="10"/>
      <c r="F20" s="11">
        <f t="shared" si="0"/>
        <v>0</v>
      </c>
      <c r="G20" s="10"/>
    </row>
    <row r="21" spans="1:7" ht="15">
      <c r="A21" s="9"/>
      <c r="B21" s="9"/>
      <c r="C21" s="9"/>
      <c r="D21" s="10"/>
      <c r="E21" s="10"/>
      <c r="F21" s="11">
        <f t="shared" si="0"/>
        <v>0</v>
      </c>
      <c r="G21" s="10"/>
    </row>
    <row r="22" spans="1:7" ht="17.25" customHeight="1">
      <c r="A22" s="22" t="s">
        <v>25</v>
      </c>
      <c r="B22" s="22"/>
      <c r="C22" s="22"/>
      <c r="D22" s="10"/>
      <c r="E22" s="10"/>
      <c r="F22" s="11">
        <f t="shared" si="0"/>
        <v>0</v>
      </c>
      <c r="G22" s="10"/>
    </row>
    <row r="23" spans="1:7" ht="17.25" customHeight="1">
      <c r="A23" s="9"/>
      <c r="B23" s="9"/>
      <c r="C23" s="9"/>
      <c r="D23" s="10"/>
      <c r="E23" s="10"/>
      <c r="F23" s="11">
        <f t="shared" si="0"/>
        <v>0</v>
      </c>
      <c r="G23" s="10"/>
    </row>
    <row r="24" spans="1:7" ht="14.25" customHeight="1">
      <c r="A24" s="22" t="s">
        <v>26</v>
      </c>
      <c r="B24" s="22"/>
      <c r="C24" s="22"/>
      <c r="D24" s="10"/>
      <c r="E24" s="10"/>
      <c r="F24" s="11">
        <f t="shared" si="0"/>
        <v>0</v>
      </c>
      <c r="G24" s="10"/>
    </row>
    <row r="25" spans="1:7" ht="14.25" customHeight="1">
      <c r="A25" s="22" t="s">
        <v>27</v>
      </c>
      <c r="B25" s="22"/>
      <c r="C25" s="22"/>
      <c r="D25" s="10"/>
      <c r="E25" s="10"/>
      <c r="F25" s="11">
        <f t="shared" si="0"/>
        <v>0</v>
      </c>
      <c r="G25" s="10"/>
    </row>
    <row r="26" spans="1:7" ht="45" customHeight="1">
      <c r="A26" s="9">
        <v>1</v>
      </c>
      <c r="B26" s="9" t="s">
        <v>28</v>
      </c>
      <c r="C26" s="9" t="s">
        <v>29</v>
      </c>
      <c r="D26" s="10">
        <v>112</v>
      </c>
      <c r="E26" s="10">
        <f>D26*100</f>
        <v>11200</v>
      </c>
      <c r="F26" s="11">
        <f t="shared" si="0"/>
        <v>0.29120256258255073</v>
      </c>
      <c r="G26" s="10" t="s">
        <v>30</v>
      </c>
    </row>
    <row r="27" spans="1:7" ht="30">
      <c r="A27" s="9">
        <v>2</v>
      </c>
      <c r="B27" s="9" t="s">
        <v>31</v>
      </c>
      <c r="C27" s="9" t="s">
        <v>32</v>
      </c>
      <c r="D27" s="10">
        <v>40</v>
      </c>
      <c r="E27" s="10">
        <f>D27*500</f>
        <v>20000</v>
      </c>
      <c r="F27" s="11">
        <f t="shared" si="0"/>
        <v>0.5200045760402692</v>
      </c>
      <c r="G27" s="10" t="s">
        <v>30</v>
      </c>
    </row>
    <row r="28" spans="1:7" ht="22.5" customHeight="1">
      <c r="A28" s="9">
        <v>3</v>
      </c>
      <c r="B28" s="9" t="s">
        <v>33</v>
      </c>
      <c r="C28" s="9" t="s">
        <v>29</v>
      </c>
      <c r="D28" s="10">
        <v>140</v>
      </c>
      <c r="E28" s="10">
        <f>D28*100</f>
        <v>14000</v>
      </c>
      <c r="F28" s="11">
        <f t="shared" si="0"/>
        <v>0.3640032032281884</v>
      </c>
      <c r="G28" s="10" t="s">
        <v>30</v>
      </c>
    </row>
    <row r="29" spans="1:7" ht="15" customHeight="1">
      <c r="A29" s="22" t="s">
        <v>34</v>
      </c>
      <c r="B29" s="22"/>
      <c r="C29" s="22"/>
      <c r="D29" s="10"/>
      <c r="E29" s="10"/>
      <c r="F29" s="11">
        <f t="shared" si="0"/>
        <v>0</v>
      </c>
      <c r="G29" s="10"/>
    </row>
    <row r="30" spans="1:7" ht="75">
      <c r="A30" s="9">
        <v>1</v>
      </c>
      <c r="B30" s="9" t="s">
        <v>35</v>
      </c>
      <c r="C30" s="9" t="s">
        <v>18</v>
      </c>
      <c r="D30" s="10">
        <v>70</v>
      </c>
      <c r="E30" s="10">
        <f>D30*1400</f>
        <v>98000</v>
      </c>
      <c r="F30" s="11">
        <f t="shared" si="0"/>
        <v>2.548022422597319</v>
      </c>
      <c r="G30" s="10" t="s">
        <v>30</v>
      </c>
    </row>
    <row r="31" spans="1:7" ht="95.25" customHeight="1">
      <c r="A31" s="9">
        <v>2</v>
      </c>
      <c r="B31" s="9" t="s">
        <v>36</v>
      </c>
      <c r="C31" s="9" t="s">
        <v>18</v>
      </c>
      <c r="D31" s="10">
        <v>70</v>
      </c>
      <c r="E31" s="10">
        <f>D31*650</f>
        <v>45500</v>
      </c>
      <c r="F31" s="11">
        <f t="shared" si="0"/>
        <v>1.1830104104916124</v>
      </c>
      <c r="G31" s="10" t="s">
        <v>30</v>
      </c>
    </row>
    <row r="32" spans="1:7" ht="120">
      <c r="A32" s="9">
        <v>3</v>
      </c>
      <c r="B32" s="9" t="s">
        <v>37</v>
      </c>
      <c r="C32" s="9" t="s">
        <v>18</v>
      </c>
      <c r="D32" s="10">
        <v>476</v>
      </c>
      <c r="E32" s="10">
        <f>D32*520</f>
        <v>247520</v>
      </c>
      <c r="F32" s="11">
        <f t="shared" si="0"/>
        <v>6.435576633074372</v>
      </c>
      <c r="G32" s="10" t="s">
        <v>30</v>
      </c>
    </row>
    <row r="33" spans="1:7" ht="111" customHeight="1">
      <c r="A33" s="9">
        <v>4</v>
      </c>
      <c r="B33" s="9" t="s">
        <v>38</v>
      </c>
      <c r="C33" s="9" t="s">
        <v>32</v>
      </c>
      <c r="D33" s="10">
        <v>1</v>
      </c>
      <c r="E33" s="10">
        <v>36000</v>
      </c>
      <c r="F33" s="11">
        <f t="shared" si="0"/>
        <v>0.9360082368724846</v>
      </c>
      <c r="G33" s="10" t="s">
        <v>30</v>
      </c>
    </row>
    <row r="34" spans="1:7" ht="14.25" customHeight="1">
      <c r="A34" s="22" t="s">
        <v>39</v>
      </c>
      <c r="B34" s="22"/>
      <c r="C34" s="22"/>
      <c r="D34" s="10"/>
      <c r="E34" s="10"/>
      <c r="F34" s="11">
        <f t="shared" si="0"/>
        <v>0</v>
      </c>
      <c r="G34" s="10"/>
    </row>
    <row r="35" spans="1:7" ht="15">
      <c r="A35" s="9"/>
      <c r="B35" s="9"/>
      <c r="C35" s="9"/>
      <c r="D35" s="10"/>
      <c r="E35" s="10"/>
      <c r="F35" s="11">
        <f t="shared" si="0"/>
        <v>0</v>
      </c>
      <c r="G35" s="10"/>
    </row>
    <row r="36" spans="1:7" ht="14.25" customHeight="1">
      <c r="A36" s="22" t="s">
        <v>40</v>
      </c>
      <c r="B36" s="22"/>
      <c r="C36" s="22"/>
      <c r="D36" s="10"/>
      <c r="E36" s="10"/>
      <c r="F36" s="11">
        <f t="shared" si="0"/>
        <v>0</v>
      </c>
      <c r="G36" s="10"/>
    </row>
    <row r="37" spans="1:7" ht="98.25" customHeight="1">
      <c r="A37" s="9">
        <v>1</v>
      </c>
      <c r="B37" s="9" t="s">
        <v>41</v>
      </c>
      <c r="C37" s="9" t="s">
        <v>18</v>
      </c>
      <c r="D37" s="10">
        <v>870</v>
      </c>
      <c r="E37" s="10">
        <f>D37*440</f>
        <v>382800</v>
      </c>
      <c r="F37" s="11">
        <f t="shared" si="0"/>
        <v>9.952887585410753</v>
      </c>
      <c r="G37" s="10" t="s">
        <v>42</v>
      </c>
    </row>
    <row r="38" spans="1:7" ht="105">
      <c r="A38" s="9">
        <v>2</v>
      </c>
      <c r="B38" s="9" t="s">
        <v>43</v>
      </c>
      <c r="C38" s="9" t="s">
        <v>18</v>
      </c>
      <c r="D38" s="10">
        <v>474</v>
      </c>
      <c r="E38" s="10">
        <f>D38*470</f>
        <v>222780</v>
      </c>
      <c r="F38" s="11">
        <f t="shared" si="0"/>
        <v>5.792330972512558</v>
      </c>
      <c r="G38" s="10" t="s">
        <v>42</v>
      </c>
    </row>
    <row r="39" spans="1:7" ht="15">
      <c r="A39" s="9"/>
      <c r="B39" s="9"/>
      <c r="C39" s="12"/>
      <c r="D39" s="13"/>
      <c r="E39" s="13"/>
      <c r="F39" s="11">
        <f t="shared" si="0"/>
        <v>0</v>
      </c>
      <c r="G39" s="13"/>
    </row>
    <row r="40" spans="1:7" ht="15">
      <c r="A40" s="23" t="s">
        <v>44</v>
      </c>
      <c r="B40" s="23"/>
      <c r="C40" s="23"/>
      <c r="D40" s="13"/>
      <c r="E40" s="13"/>
      <c r="F40" s="11">
        <f t="shared" si="0"/>
        <v>0</v>
      </c>
      <c r="G40" s="13"/>
    </row>
    <row r="41" spans="1:7" ht="60">
      <c r="A41" s="12"/>
      <c r="B41" s="9" t="s">
        <v>45</v>
      </c>
      <c r="C41" s="9" t="s">
        <v>18</v>
      </c>
      <c r="D41" s="13">
        <v>72</v>
      </c>
      <c r="E41" s="13">
        <f>D41*850</f>
        <v>61200</v>
      </c>
      <c r="F41" s="11">
        <f t="shared" si="0"/>
        <v>1.5912140026832238</v>
      </c>
      <c r="G41" s="13" t="s">
        <v>19</v>
      </c>
    </row>
    <row r="42" spans="1:7" ht="15">
      <c r="A42" s="23" t="s">
        <v>46</v>
      </c>
      <c r="B42" s="23"/>
      <c r="C42" s="23"/>
      <c r="D42" s="13"/>
      <c r="E42" s="13"/>
      <c r="F42" s="11">
        <f t="shared" si="0"/>
        <v>0</v>
      </c>
      <c r="G42" s="13"/>
    </row>
    <row r="43" spans="1:7" ht="45">
      <c r="A43" s="9">
        <v>1</v>
      </c>
      <c r="B43" s="9" t="s">
        <v>47</v>
      </c>
      <c r="C43" s="9" t="s">
        <v>32</v>
      </c>
      <c r="D43" s="10">
        <v>4</v>
      </c>
      <c r="E43" s="10">
        <v>88000</v>
      </c>
      <c r="F43" s="11">
        <f t="shared" si="0"/>
        <v>2.2880201345771845</v>
      </c>
      <c r="G43" s="10" t="s">
        <v>19</v>
      </c>
    </row>
    <row r="44" spans="1:7" ht="30" customHeight="1">
      <c r="A44" s="9">
        <v>2</v>
      </c>
      <c r="B44" s="9" t="s">
        <v>48</v>
      </c>
      <c r="C44" s="9" t="s">
        <v>32</v>
      </c>
      <c r="D44" s="10">
        <v>1</v>
      </c>
      <c r="E44" s="10">
        <f>D44*5000</f>
        <v>5000</v>
      </c>
      <c r="F44" s="11">
        <f t="shared" si="0"/>
        <v>0.1300011440100673</v>
      </c>
      <c r="G44" s="10" t="s">
        <v>19</v>
      </c>
    </row>
    <row r="45" spans="1:7" ht="15">
      <c r="A45" s="23" t="s">
        <v>49</v>
      </c>
      <c r="B45" s="23"/>
      <c r="C45" s="23"/>
      <c r="D45" s="13"/>
      <c r="E45" s="13"/>
      <c r="F45" s="11">
        <f t="shared" si="0"/>
        <v>0</v>
      </c>
      <c r="G45" s="13"/>
    </row>
    <row r="46" spans="1:7" ht="15">
      <c r="A46" s="12"/>
      <c r="B46" s="12"/>
      <c r="C46" s="12"/>
      <c r="D46" s="13"/>
      <c r="E46" s="13"/>
      <c r="F46" s="11">
        <f t="shared" si="0"/>
        <v>0</v>
      </c>
      <c r="G46" s="13"/>
    </row>
    <row r="47" spans="1:7" ht="27" customHeight="1">
      <c r="A47" s="23" t="s">
        <v>50</v>
      </c>
      <c r="B47" s="23"/>
      <c r="C47" s="23"/>
      <c r="D47" s="13"/>
      <c r="E47" s="13"/>
      <c r="F47" s="11">
        <f t="shared" si="0"/>
        <v>0</v>
      </c>
      <c r="G47" s="13"/>
    </row>
    <row r="48" spans="1:7" ht="90">
      <c r="A48" s="10">
        <v>1</v>
      </c>
      <c r="B48" s="9" t="s">
        <v>51</v>
      </c>
      <c r="C48" s="9" t="s">
        <v>52</v>
      </c>
      <c r="D48" s="10">
        <f>D9*3</f>
        <v>234</v>
      </c>
      <c r="E48" s="10">
        <f>D48*150</f>
        <v>35100</v>
      </c>
      <c r="F48" s="11">
        <f t="shared" si="0"/>
        <v>0.9126080309506724</v>
      </c>
      <c r="G48" s="13" t="s">
        <v>53</v>
      </c>
    </row>
    <row r="49" spans="1:7" ht="33.75" customHeight="1">
      <c r="A49" s="22" t="s">
        <v>54</v>
      </c>
      <c r="B49" s="22"/>
      <c r="C49" s="22"/>
      <c r="D49" s="10"/>
      <c r="E49" s="10"/>
      <c r="F49" s="11">
        <f t="shared" si="0"/>
        <v>0</v>
      </c>
      <c r="G49" s="10"/>
    </row>
    <row r="50" spans="1:7" ht="75.75" customHeight="1">
      <c r="A50" s="10">
        <v>1</v>
      </c>
      <c r="B50" s="9" t="s">
        <v>55</v>
      </c>
      <c r="C50" s="9" t="s">
        <v>29</v>
      </c>
      <c r="D50" s="10">
        <v>65</v>
      </c>
      <c r="E50" s="10"/>
      <c r="F50" s="11">
        <f t="shared" si="0"/>
        <v>0</v>
      </c>
      <c r="G50" s="10" t="s">
        <v>56</v>
      </c>
    </row>
    <row r="51" spans="1:7" ht="15" customHeight="1">
      <c r="A51" s="9"/>
      <c r="B51" s="9"/>
      <c r="C51" s="9"/>
      <c r="D51" s="10"/>
      <c r="E51" s="10"/>
      <c r="F51" s="11">
        <f t="shared" si="0"/>
        <v>0</v>
      </c>
      <c r="G51" s="10"/>
    </row>
    <row r="52" spans="1:7" ht="33.75" customHeight="1">
      <c r="A52" s="22" t="s">
        <v>57</v>
      </c>
      <c r="B52" s="22"/>
      <c r="C52" s="22"/>
      <c r="D52" s="10"/>
      <c r="E52" s="10"/>
      <c r="F52" s="11">
        <f t="shared" si="0"/>
        <v>0</v>
      </c>
      <c r="G52" s="10"/>
    </row>
    <row r="53" spans="1:7" ht="30" customHeight="1">
      <c r="A53" s="10">
        <v>1</v>
      </c>
      <c r="B53" s="9" t="s">
        <v>58</v>
      </c>
      <c r="C53" s="9" t="s">
        <v>32</v>
      </c>
      <c r="D53" s="10">
        <v>1</v>
      </c>
      <c r="E53" s="10">
        <f>D53*140000</f>
        <v>140000</v>
      </c>
      <c r="F53" s="11">
        <f t="shared" si="0"/>
        <v>3.6400320322818844</v>
      </c>
      <c r="G53" s="10" t="s">
        <v>59</v>
      </c>
    </row>
    <row r="54" spans="1:7" ht="63" customHeight="1">
      <c r="A54" s="10">
        <v>2</v>
      </c>
      <c r="B54" s="9" t="s">
        <v>60</v>
      </c>
      <c r="C54" s="9" t="s">
        <v>32</v>
      </c>
      <c r="D54" s="10">
        <v>1</v>
      </c>
      <c r="E54" s="10">
        <f>D54*380000</f>
        <v>380000</v>
      </c>
      <c r="F54" s="11">
        <f t="shared" si="0"/>
        <v>9.880086944765115</v>
      </c>
      <c r="G54" s="10" t="s">
        <v>61</v>
      </c>
    </row>
    <row r="55" spans="1:7" ht="33.75" customHeight="1">
      <c r="A55" s="10">
        <v>3</v>
      </c>
      <c r="B55" s="9" t="s">
        <v>62</v>
      </c>
      <c r="C55" s="9" t="s">
        <v>29</v>
      </c>
      <c r="D55" s="10">
        <v>250</v>
      </c>
      <c r="E55" s="10">
        <f>D55*1500</f>
        <v>375000</v>
      </c>
      <c r="F55" s="11">
        <f t="shared" si="0"/>
        <v>9.750085800755047</v>
      </c>
      <c r="G55" s="10" t="s">
        <v>63</v>
      </c>
    </row>
    <row r="56" spans="1:7" ht="33.75" customHeight="1">
      <c r="A56" s="10">
        <v>4</v>
      </c>
      <c r="B56" s="9" t="s">
        <v>64</v>
      </c>
      <c r="C56" s="9" t="s">
        <v>29</v>
      </c>
      <c r="D56" s="10">
        <v>1020</v>
      </c>
      <c r="E56" s="10">
        <f>D56*2000</f>
        <v>2040000</v>
      </c>
      <c r="F56" s="11">
        <f t="shared" si="0"/>
        <v>53.040466756107456</v>
      </c>
      <c r="G56" s="10" t="s">
        <v>61</v>
      </c>
    </row>
    <row r="57" spans="1:7" ht="35.25" customHeight="1">
      <c r="A57" s="22" t="s">
        <v>65</v>
      </c>
      <c r="B57" s="22"/>
      <c r="C57" s="22"/>
      <c r="D57" s="10"/>
      <c r="E57" s="10"/>
      <c r="F57" s="11"/>
      <c r="G57" s="10"/>
    </row>
    <row r="58" spans="1:7" ht="39.75" customHeight="1">
      <c r="A58" s="10">
        <v>1</v>
      </c>
      <c r="B58" s="9" t="s">
        <v>66</v>
      </c>
      <c r="C58" s="9" t="s">
        <v>32</v>
      </c>
      <c r="D58" s="10">
        <v>2</v>
      </c>
      <c r="E58" s="10">
        <f>D58*12000</f>
        <v>24000</v>
      </c>
      <c r="F58" s="11">
        <f aca="true" t="shared" si="1" ref="F58:F81">E58/(12*$G$9)</f>
        <v>0.624005491248323</v>
      </c>
      <c r="G58" s="10" t="s">
        <v>67</v>
      </c>
    </row>
    <row r="59" spans="1:7" ht="60" customHeight="1">
      <c r="A59" s="10">
        <v>2</v>
      </c>
      <c r="B59" s="9" t="s">
        <v>68</v>
      </c>
      <c r="C59" s="9" t="s">
        <v>32</v>
      </c>
      <c r="D59" s="10">
        <v>2</v>
      </c>
      <c r="E59" s="10">
        <f>D59*15000</f>
        <v>30000</v>
      </c>
      <c r="F59" s="11">
        <f t="shared" si="1"/>
        <v>0.7800068640604038</v>
      </c>
      <c r="G59" s="10" t="s">
        <v>30</v>
      </c>
    </row>
    <row r="60" spans="1:7" ht="48" customHeight="1">
      <c r="A60" s="22" t="s">
        <v>69</v>
      </c>
      <c r="B60" s="22"/>
      <c r="C60" s="22"/>
      <c r="D60" s="10"/>
      <c r="E60" s="10"/>
      <c r="F60" s="11">
        <f t="shared" si="1"/>
        <v>0</v>
      </c>
      <c r="G60" s="10"/>
    </row>
    <row r="61" spans="1:7" ht="34.5" customHeight="1">
      <c r="A61" s="10">
        <v>1</v>
      </c>
      <c r="B61" s="9" t="s">
        <v>70</v>
      </c>
      <c r="C61" s="9" t="s">
        <v>32</v>
      </c>
      <c r="D61" s="10">
        <v>1</v>
      </c>
      <c r="E61" s="10">
        <f>D61*5000</f>
        <v>5000</v>
      </c>
      <c r="F61" s="11">
        <f t="shared" si="1"/>
        <v>0.1300011440100673</v>
      </c>
      <c r="G61" s="10" t="s">
        <v>71</v>
      </c>
    </row>
    <row r="62" spans="1:7" ht="52.5" customHeight="1">
      <c r="A62" s="10">
        <v>2</v>
      </c>
      <c r="B62" s="9" t="s">
        <v>72</v>
      </c>
      <c r="C62" s="9" t="s">
        <v>32</v>
      </c>
      <c r="D62" s="10">
        <v>1</v>
      </c>
      <c r="E62" s="10">
        <f>D62*3000</f>
        <v>3000</v>
      </c>
      <c r="F62" s="11">
        <f t="shared" si="1"/>
        <v>0.07800068640604038</v>
      </c>
      <c r="G62" s="10" t="s">
        <v>73</v>
      </c>
    </row>
    <row r="63" spans="1:7" ht="15">
      <c r="A63" s="9"/>
      <c r="B63" s="9"/>
      <c r="C63" s="9"/>
      <c r="D63" s="10"/>
      <c r="E63" s="10"/>
      <c r="F63" s="11">
        <f t="shared" si="1"/>
        <v>0</v>
      </c>
      <c r="G63" s="10"/>
    </row>
    <row r="64" spans="1:7" ht="36.75" customHeight="1">
      <c r="A64" s="22" t="s">
        <v>74</v>
      </c>
      <c r="B64" s="22"/>
      <c r="C64" s="22"/>
      <c r="D64" s="10"/>
      <c r="E64" s="10"/>
      <c r="F64" s="11">
        <f t="shared" si="1"/>
        <v>0</v>
      </c>
      <c r="G64" s="10"/>
    </row>
    <row r="65" spans="1:7" ht="15" customHeight="1">
      <c r="A65" s="9"/>
      <c r="B65" s="9"/>
      <c r="C65" s="9"/>
      <c r="D65" s="10"/>
      <c r="E65" s="10"/>
      <c r="F65" s="11">
        <f t="shared" si="1"/>
        <v>0</v>
      </c>
      <c r="G65" s="10"/>
    </row>
    <row r="66" spans="1:7" ht="15">
      <c r="A66" s="9"/>
      <c r="B66" s="9"/>
      <c r="C66" s="9"/>
      <c r="D66" s="10"/>
      <c r="E66" s="10"/>
      <c r="F66" s="11">
        <f t="shared" si="1"/>
        <v>0</v>
      </c>
      <c r="G66" s="10"/>
    </row>
    <row r="67" spans="1:7" ht="14.25" customHeight="1">
      <c r="A67" s="22" t="s">
        <v>75</v>
      </c>
      <c r="B67" s="22"/>
      <c r="C67" s="9"/>
      <c r="D67" s="10"/>
      <c r="E67" s="10"/>
      <c r="F67" s="11">
        <f t="shared" si="1"/>
        <v>0</v>
      </c>
      <c r="G67" s="10"/>
    </row>
    <row r="68" spans="1:7" ht="15">
      <c r="A68" s="9"/>
      <c r="B68" s="9"/>
      <c r="C68" s="9"/>
      <c r="D68" s="10"/>
      <c r="E68" s="10"/>
      <c r="F68" s="11">
        <f t="shared" si="1"/>
        <v>0</v>
      </c>
      <c r="G68" s="10"/>
    </row>
    <row r="69" spans="1:7" ht="15">
      <c r="A69" s="9"/>
      <c r="B69" s="9"/>
      <c r="C69" s="9"/>
      <c r="D69" s="10"/>
      <c r="E69" s="10"/>
      <c r="F69" s="11">
        <f t="shared" si="1"/>
        <v>0</v>
      </c>
      <c r="G69" s="10"/>
    </row>
    <row r="70" spans="1:7" ht="30" customHeight="1">
      <c r="A70" s="22" t="s">
        <v>76</v>
      </c>
      <c r="B70" s="22"/>
      <c r="C70" s="22"/>
      <c r="D70" s="10"/>
      <c r="E70" s="10"/>
      <c r="F70" s="11">
        <f t="shared" si="1"/>
        <v>0</v>
      </c>
      <c r="G70" s="10"/>
    </row>
    <row r="71" spans="1:7" ht="15">
      <c r="A71" s="9"/>
      <c r="B71" s="9"/>
      <c r="C71" s="9"/>
      <c r="D71" s="10"/>
      <c r="E71" s="10"/>
      <c r="F71" s="11">
        <f t="shared" si="1"/>
        <v>0</v>
      </c>
      <c r="G71" s="10"/>
    </row>
    <row r="72" spans="1:7" ht="15">
      <c r="A72" s="9"/>
      <c r="B72" s="9"/>
      <c r="C72" s="9"/>
      <c r="D72" s="10"/>
      <c r="E72" s="10"/>
      <c r="F72" s="11">
        <f t="shared" si="1"/>
        <v>0</v>
      </c>
      <c r="G72" s="10"/>
    </row>
    <row r="73" spans="1:7" ht="15">
      <c r="A73" s="9"/>
      <c r="B73" s="9"/>
      <c r="C73" s="9"/>
      <c r="D73" s="10"/>
      <c r="E73" s="10"/>
      <c r="F73" s="11">
        <f t="shared" si="1"/>
        <v>0</v>
      </c>
      <c r="G73" s="10"/>
    </row>
    <row r="74" spans="1:7" ht="33" customHeight="1">
      <c r="A74" s="22" t="s">
        <v>77</v>
      </c>
      <c r="B74" s="22"/>
      <c r="C74" s="9"/>
      <c r="D74" s="10"/>
      <c r="E74" s="10"/>
      <c r="F74" s="11">
        <f t="shared" si="1"/>
        <v>0</v>
      </c>
      <c r="G74" s="10"/>
    </row>
    <row r="75" spans="1:7" ht="45">
      <c r="A75" s="14">
        <v>1</v>
      </c>
      <c r="B75" s="9" t="s">
        <v>78</v>
      </c>
      <c r="C75" s="14" t="s">
        <v>29</v>
      </c>
      <c r="D75" s="13">
        <v>62</v>
      </c>
      <c r="E75" s="13">
        <f>D75*80</f>
        <v>4960</v>
      </c>
      <c r="F75" s="11">
        <f t="shared" si="1"/>
        <v>0.12896113485798677</v>
      </c>
      <c r="G75" s="10" t="s">
        <v>71</v>
      </c>
    </row>
    <row r="76" spans="1:7" ht="30">
      <c r="A76" s="14">
        <v>2</v>
      </c>
      <c r="B76" s="9" t="s">
        <v>79</v>
      </c>
      <c r="C76" s="14" t="s">
        <v>32</v>
      </c>
      <c r="D76" s="13">
        <v>16</v>
      </c>
      <c r="E76" s="13">
        <f>D76*850</f>
        <v>13600</v>
      </c>
      <c r="F76" s="11">
        <f t="shared" si="1"/>
        <v>0.35360311170738307</v>
      </c>
      <c r="G76" s="10" t="s">
        <v>71</v>
      </c>
    </row>
    <row r="77" spans="1:7" ht="30">
      <c r="A77" s="14">
        <v>3</v>
      </c>
      <c r="B77" s="9" t="s">
        <v>80</v>
      </c>
      <c r="C77" s="14" t="s">
        <v>32</v>
      </c>
      <c r="D77" s="13">
        <v>78</v>
      </c>
      <c r="E77" s="13">
        <f>D77*80</f>
        <v>6240</v>
      </c>
      <c r="F77" s="11">
        <f t="shared" si="1"/>
        <v>0.16224142772456399</v>
      </c>
      <c r="G77" s="10" t="s">
        <v>71</v>
      </c>
    </row>
    <row r="78" spans="1:12" ht="33" customHeight="1">
      <c r="A78" s="14">
        <v>4</v>
      </c>
      <c r="B78" s="9" t="s">
        <v>81</v>
      </c>
      <c r="C78" s="14" t="s">
        <v>29</v>
      </c>
      <c r="D78" s="13">
        <v>160</v>
      </c>
      <c r="E78" s="13">
        <f>D78*650</f>
        <v>104000</v>
      </c>
      <c r="F78" s="11">
        <f t="shared" si="1"/>
        <v>2.7040237954094</v>
      </c>
      <c r="G78" s="10" t="s">
        <v>82</v>
      </c>
      <c r="I78" s="15"/>
      <c r="J78" s="15"/>
      <c r="K78" s="15"/>
      <c r="L78" s="15"/>
    </row>
    <row r="79" spans="1:9" ht="22.5" customHeight="1">
      <c r="A79" s="14">
        <v>5</v>
      </c>
      <c r="B79" s="9" t="s">
        <v>83</v>
      </c>
      <c r="C79" s="14" t="s">
        <v>18</v>
      </c>
      <c r="D79" s="13">
        <v>200</v>
      </c>
      <c r="E79" s="13">
        <f>D79*80</f>
        <v>16000</v>
      </c>
      <c r="F79" s="11">
        <f t="shared" si="1"/>
        <v>0.41600366083221535</v>
      </c>
      <c r="G79" s="10" t="s">
        <v>82</v>
      </c>
      <c r="I79" s="2"/>
    </row>
    <row r="80" spans="1:9" ht="73.5" customHeight="1">
      <c r="A80" s="9">
        <v>6</v>
      </c>
      <c r="B80" s="9" t="s">
        <v>84</v>
      </c>
      <c r="C80" s="14" t="s">
        <v>18</v>
      </c>
      <c r="D80" s="10">
        <v>210</v>
      </c>
      <c r="E80" s="10">
        <f>D80*300/2</f>
        <v>31500</v>
      </c>
      <c r="F80" s="11">
        <f t="shared" si="1"/>
        <v>0.819007207263424</v>
      </c>
      <c r="G80" s="10" t="s">
        <v>82</v>
      </c>
      <c r="I80" s="2"/>
    </row>
    <row r="81" spans="1:9" ht="73.5" customHeight="1">
      <c r="A81" s="9">
        <v>7</v>
      </c>
      <c r="B81" s="9" t="s">
        <v>85</v>
      </c>
      <c r="C81" s="14" t="s">
        <v>18</v>
      </c>
      <c r="D81" s="10">
        <v>210</v>
      </c>
      <c r="E81" s="10">
        <f>D81*2200/2</f>
        <v>231000</v>
      </c>
      <c r="F81" s="11">
        <f t="shared" si="1"/>
        <v>6.00605285326511</v>
      </c>
      <c r="G81" s="10" t="s">
        <v>82</v>
      </c>
      <c r="I81" s="2"/>
    </row>
    <row r="82" spans="1:9" ht="15">
      <c r="A82" s="24" t="s">
        <v>86</v>
      </c>
      <c r="B82" s="24"/>
      <c r="C82" s="24"/>
      <c r="D82" s="24"/>
      <c r="E82" s="16">
        <f>SUM(E12:E81)</f>
        <v>4805000</v>
      </c>
      <c r="F82" s="11">
        <f>SUM(F12:F81)</f>
        <v>124.93109939367467</v>
      </c>
      <c r="G82" s="16"/>
      <c r="I82" s="4"/>
    </row>
    <row r="83" ht="15">
      <c r="I83" s="4"/>
    </row>
    <row r="84" spans="1:9" ht="15">
      <c r="A84" s="1" t="s">
        <v>87</v>
      </c>
      <c r="I84" s="4"/>
    </row>
  </sheetData>
  <sheetProtection selectLockedCells="1" selectUnlockedCells="1"/>
  <mergeCells count="34">
    <mergeCell ref="A67:B67"/>
    <mergeCell ref="A70:C70"/>
    <mergeCell ref="A74:B74"/>
    <mergeCell ref="A82:D82"/>
    <mergeCell ref="A47:C47"/>
    <mergeCell ref="A49:C49"/>
    <mergeCell ref="A52:C52"/>
    <mergeCell ref="A57:C57"/>
    <mergeCell ref="A60:C60"/>
    <mergeCell ref="A64:C64"/>
    <mergeCell ref="A29:C29"/>
    <mergeCell ref="A34:C34"/>
    <mergeCell ref="A36:C36"/>
    <mergeCell ref="A40:C40"/>
    <mergeCell ref="A42:C42"/>
    <mergeCell ref="A45:C45"/>
    <mergeCell ref="A18:C18"/>
    <mergeCell ref="A19:C19"/>
    <mergeCell ref="A20:C20"/>
    <mergeCell ref="A22:C22"/>
    <mergeCell ref="A24:C24"/>
    <mergeCell ref="A25:C25"/>
    <mergeCell ref="A8:G8"/>
    <mergeCell ref="A9:C9"/>
    <mergeCell ref="E9:F9"/>
    <mergeCell ref="A11:C11"/>
    <mergeCell ref="A14:C14"/>
    <mergeCell ref="A16:C16"/>
    <mergeCell ref="A1:G1"/>
    <mergeCell ref="A3:G3"/>
    <mergeCell ref="A4:G4"/>
    <mergeCell ref="A5:G5"/>
    <mergeCell ref="A6:G6"/>
    <mergeCell ref="A7:G7"/>
  </mergeCells>
  <printOptions/>
  <pageMargins left="0.9368055555555556" right="0.30694444444444446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2016-12-15T10:57:28Z</dcterms:modified>
  <cp:category/>
  <cp:version/>
  <cp:contentType/>
  <cp:contentStatus/>
</cp:coreProperties>
</file>