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<sst xmlns="http://schemas.openxmlformats.org/spreadsheetml/2006/main" count="144" uniqueCount="81">
  <si>
    <t>ООО "Коммунальная компания"Наш дом"</t>
  </si>
  <si>
    <t>Утверждаю:</t>
  </si>
  <si>
    <t>Директор ООО "КК "Наш дом"</t>
  </si>
  <si>
    <t>Трошина С.И.</t>
  </si>
  <si>
    <t xml:space="preserve">План  </t>
  </si>
  <si>
    <t>Капитального  и Текущего ремонта  на 2017 год</t>
  </si>
  <si>
    <t>Объект: Жилой многоквартирный дом:  Никитинская, 30</t>
  </si>
  <si>
    <t>Кол-во квартир,шт</t>
  </si>
  <si>
    <t>Общая площадь: м2</t>
  </si>
  <si>
    <t>№ п/п</t>
  </si>
  <si>
    <t xml:space="preserve">Наименование  работ </t>
  </si>
  <si>
    <t xml:space="preserve">ед. изм. </t>
  </si>
  <si>
    <t>Кол-во</t>
  </si>
  <si>
    <t xml:space="preserve">Стоимость,руб </t>
  </si>
  <si>
    <t>Тариф на                       1 м2, руб</t>
  </si>
  <si>
    <t>Период выполнен.</t>
  </si>
  <si>
    <t>1. ФУНДАМЕНТ</t>
  </si>
  <si>
    <t xml:space="preserve">2. ПОДВАЛ </t>
  </si>
  <si>
    <t xml:space="preserve">3. СТЕНЫ </t>
  </si>
  <si>
    <t xml:space="preserve">4. ПЕРЕКРЫТИЯ  и ПОКРЫТИЯ </t>
  </si>
  <si>
    <t xml:space="preserve">5. КОЛОННЫ и СТОЛБЫ </t>
  </si>
  <si>
    <t>6. БАЛКИ  (ригеля)</t>
  </si>
  <si>
    <t>7. КРЫША</t>
  </si>
  <si>
    <t>Ремонт мягкой кровли</t>
  </si>
  <si>
    <t>м²</t>
  </si>
  <si>
    <t>2-3кв</t>
  </si>
  <si>
    <t>8. ЛЕСТНИЦЫ</t>
  </si>
  <si>
    <t>Окраска перилл в л/к секц. №18</t>
  </si>
  <si>
    <t>п.м.</t>
  </si>
  <si>
    <t>2-4кв</t>
  </si>
  <si>
    <t>Окраска перилл в л/к секц. №19</t>
  </si>
  <si>
    <t>Окраска перилл в л/к секц. №20</t>
  </si>
  <si>
    <t>9. ФАСАД</t>
  </si>
  <si>
    <t>Косметический ремонт стен лестничного спуска, корридора в зоне расположения салона "Секрет красоты" и "Автошколы": локальное шпатлевание, грунтовка, покраска.</t>
  </si>
  <si>
    <t>1-4кв.</t>
  </si>
  <si>
    <t>Экспертное заключение по факту образования трещин на торцевой стене секц.18 (верхняя часть)</t>
  </si>
  <si>
    <t>шт</t>
  </si>
  <si>
    <t>Ремонт, усиление несущих конструкций стены, плиты перекрытия (над кв.147)</t>
  </si>
  <si>
    <t>точк.</t>
  </si>
  <si>
    <t>Ремонт мягкой кровли над секц.19 и участок секц.20</t>
  </si>
  <si>
    <t>1-4кв</t>
  </si>
  <si>
    <t>Облицовка пола керам.плиткой в лифтовых, меж.этажных площадках, секц.№20А</t>
  </si>
  <si>
    <t>13. ОКНА   и    ДВЕРИ</t>
  </si>
  <si>
    <t xml:space="preserve">Очистка, покраска 2х ств.дверей, секц. №18  </t>
  </si>
  <si>
    <t>Очистка, покраска 2х ств.дверей, секц. №19</t>
  </si>
  <si>
    <t>Очистка, покраска 2х ств.дверей, секц. №20</t>
  </si>
  <si>
    <t>Замена лопнувшего стеклопакета , секц.№19 входная дверь.</t>
  </si>
  <si>
    <t xml:space="preserve">14.МУСОРОПРОВОД </t>
  </si>
  <si>
    <t>15. ВЕНТИЛЯЦИЯ   и   ДЫМОУДАЛЕНИЕ</t>
  </si>
  <si>
    <t xml:space="preserve">Видео-диагностические работы  по системам вентиляции и дымоудалению, выявление неработаюших каналов  вентиляции </t>
  </si>
  <si>
    <t>2-3 кв</t>
  </si>
  <si>
    <t xml:space="preserve">17. ИНДИВИДУАЛЬНЫЕ  ТЕПЛОВЫЕ  ПУНКТЫ, СИСТЕМЫ   ВОДОПОДКАЧКИ </t>
  </si>
  <si>
    <t xml:space="preserve">    Гидравлические и тепловые испытания оборудования индивидуальных тепловых пунктов и водоподкачек</t>
  </si>
  <si>
    <t>п/м</t>
  </si>
  <si>
    <t xml:space="preserve">Приобретение, монтаж  повысительного насоса ХВС № 3  в теплоузле  секции № 18 </t>
  </si>
  <si>
    <t>1-2 кв</t>
  </si>
  <si>
    <t>18. ВОДОСНАБЖЕНИЕ, ОТОПЛЕНИЕ , ВОДООТВЕДЕНИЕ</t>
  </si>
  <si>
    <t xml:space="preserve">Установка обратных клапанов на квартирные ввода ХВС Ду 15 </t>
  </si>
  <si>
    <t>1-4 кв</t>
  </si>
  <si>
    <t>Замена контроллера "Danfoss" автоматического регулятора отопления в сек. 20, 20 А</t>
  </si>
  <si>
    <t>1кв.</t>
  </si>
  <si>
    <t xml:space="preserve">Промывка пластинчатых теплообменников отопления </t>
  </si>
  <si>
    <t xml:space="preserve"> Установка  пожарных кранов  на  пожарный сухотруб  Ø 50мм с выполнением антивандальной защиты</t>
  </si>
  <si>
    <t xml:space="preserve"> Разработка проекта по монтажу системы автоматического выпуска воздуха из стояков  отопления  квартир, расположенных  на техническом этаже</t>
  </si>
  <si>
    <t xml:space="preserve">Приобретение и монтаж дополнительных пластин в теплообменники отопления секций 20, 20А </t>
  </si>
  <si>
    <t xml:space="preserve">Приобретение и монтаж циркуляционных насосов отопления увеличенной производительности, секций 20, 20А </t>
  </si>
  <si>
    <t xml:space="preserve">Монтаж шкафа управления подпиточными насосами отопления с частотным преобразователем в секции 20, 20А </t>
  </si>
  <si>
    <t>Замена канализационных лежаков в секции № 19 до выхода в колодец</t>
  </si>
  <si>
    <t xml:space="preserve">19. ТЕПЛОСНАБЖЕНИЕ   и  ГОРЯЧЕЕ ВОДОСНАБЖЕНИЕ </t>
  </si>
  <si>
    <t xml:space="preserve">Промывка теплообменников  ГВС  </t>
  </si>
  <si>
    <t xml:space="preserve">Установка обратных клапанов на квартирные ввода ГВС  Ду 15 </t>
  </si>
  <si>
    <t xml:space="preserve">20. ЭЛЕКТРООБОРУДОВАНИЕ, РАДИО и ТЕЛЕКОММУНИКАЦИОННОЕ  ОБОРУДОВАНИЕ </t>
  </si>
  <si>
    <t xml:space="preserve">Текущий ремонт эл. щитовых </t>
  </si>
  <si>
    <t xml:space="preserve">Оснащение, средствами эл. безопасности,  перезарядка огнетушителей  </t>
  </si>
  <si>
    <t>1кв</t>
  </si>
  <si>
    <t>22. ЛИФТЫ</t>
  </si>
  <si>
    <t>23.  ЭНЕРГОСБЕРЕЖЕНИЕ  и ЭНЕРГОЭФФЕКТИВНОСТЬ</t>
  </si>
  <si>
    <t>24. БЛАГОУСТРОЙСТВО и ПРОЧИЕ РАБОТЫ</t>
  </si>
  <si>
    <t>Ремонт просадки под асфальтовым покрытием во дворе на местах парковки (секц.20).Выемка грунта, засыпка ПГС с трамбовкой. Восстановление асфальтового покрытия.</t>
  </si>
  <si>
    <t xml:space="preserve">Всего </t>
  </si>
  <si>
    <t>План составил:   Главный  инженер                         Анашкин В.И.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</si>
</sst>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42">
    <font>
      <sz val="10"/>
      <name val="Arial"/>
      <family val="2"/>
    </font>
    <font>
      <sz val="11"/>
      <color indexed="8"/>
      <name val="Calibri"/>
      <family val="2"/>
    </font>
    <font>
      <b/>
      <i/>
      <u val="single"/>
      <sz val="16"/>
      <color indexed="8"/>
      <name val="Calibri"/>
      <family val="2"/>
    </font>
    <font>
      <b/>
      <i/>
      <u val="single"/>
      <sz val="11"/>
      <color indexed="8"/>
      <name val="Calibri"/>
      <family val="2"/>
    </font>
    <font>
      <b/>
      <i/>
      <u val="single"/>
      <sz val="12"/>
      <color indexed="8"/>
      <name val="Calibri"/>
      <family val="2"/>
    </font>
    <font>
      <b/>
      <i/>
      <sz val="16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1" fillId="0" borderId="0">
      <alignment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1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33">
      <alignment/>
      <protection/>
    </xf>
    <xf numFmtId="0" fontId="3" fillId="0" borderId="0" xfId="33" applyFont="1" applyAlignment="1">
      <alignment/>
      <protection/>
    </xf>
    <xf numFmtId="0" fontId="2" fillId="0" borderId="0" xfId="33" applyFont="1" applyAlignment="1">
      <alignment horizontal="center"/>
      <protection/>
    </xf>
    <xf numFmtId="0" fontId="3" fillId="0" borderId="0" xfId="33" applyFont="1" applyAlignment="1">
      <alignment horizontal="center"/>
      <protection/>
    </xf>
    <xf numFmtId="0" fontId="7" fillId="0" borderId="10" xfId="33" applyFont="1" applyBorder="1" applyAlignment="1">
      <alignment wrapText="1"/>
      <protection/>
    </xf>
    <xf numFmtId="0" fontId="8" fillId="0" borderId="10" xfId="33" applyFont="1" applyBorder="1" applyAlignment="1">
      <alignment wrapText="1"/>
      <protection/>
    </xf>
    <xf numFmtId="0" fontId="1" fillId="0" borderId="0" xfId="33" applyAlignment="1">
      <alignment/>
      <protection/>
    </xf>
    <xf numFmtId="0" fontId="1" fillId="0" borderId="10" xfId="33" applyFont="1" applyBorder="1" applyAlignment="1">
      <alignment horizontal="left" wrapText="1"/>
      <protection/>
    </xf>
    <xf numFmtId="0" fontId="1" fillId="0" borderId="10" xfId="33" applyFont="1" applyBorder="1" applyAlignment="1">
      <alignment horizontal="center" vertical="center" wrapText="1"/>
      <protection/>
    </xf>
    <xf numFmtId="164" fontId="1" fillId="0" borderId="10" xfId="33" applyNumberFormat="1" applyFont="1" applyBorder="1" applyAlignment="1">
      <alignment horizontal="center" vertical="center" wrapText="1"/>
      <protection/>
    </xf>
    <xf numFmtId="0" fontId="1" fillId="0" borderId="10" xfId="33" applyBorder="1" applyAlignment="1">
      <alignment horizontal="left" wrapText="1"/>
      <protection/>
    </xf>
    <xf numFmtId="2" fontId="1" fillId="0" borderId="10" xfId="33" applyNumberFormat="1" applyFont="1" applyBorder="1" applyAlignment="1">
      <alignment horizontal="center" vertical="center" wrapText="1"/>
      <protection/>
    </xf>
    <xf numFmtId="0" fontId="1" fillId="0" borderId="10" xfId="33" applyFont="1" applyBorder="1" applyAlignment="1">
      <alignment horizontal="left" vertical="center" wrapText="1"/>
      <protection/>
    </xf>
    <xf numFmtId="0" fontId="1" fillId="0" borderId="10" xfId="33" applyFont="1" applyBorder="1" applyAlignment="1">
      <alignment horizontal="left" vertical="center"/>
      <protection/>
    </xf>
    <xf numFmtId="0" fontId="1" fillId="0" borderId="10" xfId="33" applyFont="1" applyBorder="1" applyAlignment="1">
      <alignment horizontal="center" vertical="center"/>
      <protection/>
    </xf>
    <xf numFmtId="0" fontId="1" fillId="0" borderId="10" xfId="33" applyFont="1" applyBorder="1" applyAlignment="1">
      <alignment horizontal="center" wrapText="1"/>
      <protection/>
    </xf>
    <xf numFmtId="0" fontId="1" fillId="0" borderId="10" xfId="33" applyBorder="1">
      <alignment/>
      <protection/>
    </xf>
    <xf numFmtId="164" fontId="1" fillId="0" borderId="10" xfId="33" applyNumberFormat="1" applyBorder="1" applyAlignment="1">
      <alignment horizontal="center"/>
      <protection/>
    </xf>
    <xf numFmtId="0" fontId="1" fillId="0" borderId="10" xfId="33" applyFont="1" applyBorder="1" applyAlignment="1">
      <alignment horizontal="right"/>
      <protection/>
    </xf>
    <xf numFmtId="0" fontId="1" fillId="0" borderId="0" xfId="33" applyFont="1" applyBorder="1" applyAlignment="1">
      <alignment horizontal="left"/>
      <protection/>
    </xf>
    <xf numFmtId="0" fontId="1" fillId="0" borderId="10" xfId="33" applyFont="1" applyBorder="1" applyAlignment="1">
      <alignment horizontal="left" wrapText="1"/>
      <protection/>
    </xf>
    <xf numFmtId="0" fontId="6" fillId="0" borderId="0" xfId="33" applyFont="1" applyBorder="1" applyAlignment="1">
      <alignment horizontal="left" wrapText="1"/>
      <protection/>
    </xf>
    <xf numFmtId="0" fontId="7" fillId="0" borderId="10" xfId="33" applyFont="1" applyBorder="1" applyAlignment="1">
      <alignment horizontal="center" wrapText="1"/>
      <protection/>
    </xf>
    <xf numFmtId="0" fontId="2" fillId="0" borderId="0" xfId="33" applyFont="1" applyBorder="1" applyAlignment="1">
      <alignment horizontal="center"/>
      <protection/>
    </xf>
    <xf numFmtId="0" fontId="4" fillId="0" borderId="0" xfId="33" applyFont="1" applyBorder="1" applyAlignment="1">
      <alignment horizontal="right"/>
      <protection/>
    </xf>
    <xf numFmtId="0" fontId="5" fillId="0" borderId="0" xfId="33" applyFont="1" applyBorder="1" applyAlignment="1">
      <alignment horizontal="center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90"/>
  <sheetViews>
    <sheetView tabSelected="1" zoomScaleSheetLayoutView="100" zoomScalePageLayoutView="0" workbookViewId="0" topLeftCell="A10">
      <selection activeCell="B87" sqref="B87"/>
    </sheetView>
  </sheetViews>
  <sheetFormatPr defaultColWidth="8.7109375" defaultRowHeight="12.75"/>
  <cols>
    <col min="1" max="1" width="6.140625" style="1" customWidth="1"/>
    <col min="2" max="2" width="26.140625" style="1" customWidth="1"/>
    <col min="3" max="3" width="6.7109375" style="1" customWidth="1"/>
    <col min="4" max="4" width="8.7109375" style="1" customWidth="1"/>
    <col min="5" max="6" width="12.8515625" style="1" customWidth="1"/>
    <col min="7" max="7" width="12.7109375" style="1" customWidth="1"/>
    <col min="8" max="16384" width="8.7109375" style="1" customWidth="1"/>
  </cols>
  <sheetData>
    <row r="1" spans="1:9" ht="21">
      <c r="A1" s="24" t="s">
        <v>0</v>
      </c>
      <c r="B1" s="24"/>
      <c r="C1" s="24"/>
      <c r="D1" s="24"/>
      <c r="E1" s="24"/>
      <c r="F1" s="24"/>
      <c r="G1" s="24"/>
      <c r="H1" s="2"/>
      <c r="I1" s="2"/>
    </row>
    <row r="2" spans="1:9" ht="21">
      <c r="A2" s="3"/>
      <c r="B2" s="3"/>
      <c r="C2" s="3"/>
      <c r="D2" s="3"/>
      <c r="E2" s="3"/>
      <c r="F2" s="3"/>
      <c r="G2" s="3"/>
      <c r="H2" s="2"/>
      <c r="I2" s="2"/>
    </row>
    <row r="3" spans="1:9" ht="15.75">
      <c r="A3" s="25" t="s">
        <v>1</v>
      </c>
      <c r="B3" s="25"/>
      <c r="C3" s="25"/>
      <c r="D3" s="25"/>
      <c r="E3" s="25"/>
      <c r="F3" s="25"/>
      <c r="G3" s="25"/>
      <c r="H3" s="2"/>
      <c r="I3" s="2"/>
    </row>
    <row r="4" spans="1:9" ht="15.75">
      <c r="A4" s="25" t="s">
        <v>2</v>
      </c>
      <c r="B4" s="25"/>
      <c r="C4" s="25"/>
      <c r="D4" s="25"/>
      <c r="E4" s="25"/>
      <c r="F4" s="25"/>
      <c r="G4" s="25"/>
      <c r="H4" s="4"/>
      <c r="I4" s="4"/>
    </row>
    <row r="5" spans="1:9" ht="15.75">
      <c r="A5" s="25" t="s">
        <v>3</v>
      </c>
      <c r="B5" s="25"/>
      <c r="C5" s="25"/>
      <c r="D5" s="25"/>
      <c r="E5" s="25"/>
      <c r="F5" s="25"/>
      <c r="G5" s="25"/>
      <c r="H5" s="4"/>
      <c r="I5" s="4"/>
    </row>
    <row r="6" spans="1:9" ht="21">
      <c r="A6" s="26" t="s">
        <v>4</v>
      </c>
      <c r="B6" s="26"/>
      <c r="C6" s="26"/>
      <c r="D6" s="26"/>
      <c r="E6" s="26"/>
      <c r="F6" s="26"/>
      <c r="G6" s="26"/>
      <c r="H6" s="4"/>
      <c r="I6" s="4"/>
    </row>
    <row r="7" spans="1:7" ht="24" customHeight="1">
      <c r="A7" s="22" t="s">
        <v>5</v>
      </c>
      <c r="B7" s="22"/>
      <c r="C7" s="22"/>
      <c r="D7" s="22"/>
      <c r="E7" s="22"/>
      <c r="F7" s="22"/>
      <c r="G7" s="22"/>
    </row>
    <row r="8" spans="1:7" ht="19.5" customHeight="1">
      <c r="A8" s="22" t="s">
        <v>6</v>
      </c>
      <c r="B8" s="22"/>
      <c r="C8" s="22"/>
      <c r="D8" s="22"/>
      <c r="E8" s="22"/>
      <c r="F8" s="22"/>
      <c r="G8" s="22"/>
    </row>
    <row r="9" spans="1:7" ht="21.75" customHeight="1">
      <c r="A9" s="23" t="s">
        <v>7</v>
      </c>
      <c r="B9" s="23"/>
      <c r="C9" s="23"/>
      <c r="D9" s="5">
        <v>260</v>
      </c>
      <c r="E9" s="23" t="s">
        <v>8</v>
      </c>
      <c r="F9" s="23"/>
      <c r="G9" s="5">
        <v>18792.33</v>
      </c>
    </row>
    <row r="10" spans="1:8" ht="29.25" customHeight="1">
      <c r="A10" s="6" t="s">
        <v>9</v>
      </c>
      <c r="B10" s="6" t="s">
        <v>10</v>
      </c>
      <c r="C10" s="6" t="s">
        <v>11</v>
      </c>
      <c r="D10" s="6" t="s">
        <v>12</v>
      </c>
      <c r="E10" s="6" t="s">
        <v>13</v>
      </c>
      <c r="F10" s="6" t="s">
        <v>14</v>
      </c>
      <c r="G10" s="6" t="s">
        <v>15</v>
      </c>
      <c r="H10" s="7"/>
    </row>
    <row r="11" spans="1:8" ht="15.75" customHeight="1" hidden="1">
      <c r="A11" s="21" t="s">
        <v>16</v>
      </c>
      <c r="B11" s="21"/>
      <c r="C11" s="9"/>
      <c r="D11" s="9"/>
      <c r="E11" s="9"/>
      <c r="F11" s="9"/>
      <c r="G11" s="9"/>
      <c r="H11" s="7"/>
    </row>
    <row r="12" spans="1:8" ht="15.75" customHeight="1" hidden="1">
      <c r="A12" s="8"/>
      <c r="B12" s="8"/>
      <c r="C12" s="9"/>
      <c r="D12" s="9"/>
      <c r="E12" s="9"/>
      <c r="F12" s="10">
        <f aca="true" t="shared" si="0" ref="F12:F29">E12/(12*$G$9)</f>
        <v>0</v>
      </c>
      <c r="G12" s="9"/>
      <c r="H12" s="7"/>
    </row>
    <row r="13" spans="1:7" ht="15" customHeight="1" hidden="1">
      <c r="A13" s="21" t="s">
        <v>17</v>
      </c>
      <c r="B13" s="21"/>
      <c r="C13" s="9"/>
      <c r="D13" s="9"/>
      <c r="E13" s="9"/>
      <c r="F13" s="10">
        <f t="shared" si="0"/>
        <v>0</v>
      </c>
      <c r="G13" s="9"/>
    </row>
    <row r="14" spans="1:7" ht="15" hidden="1">
      <c r="A14" s="8"/>
      <c r="B14" s="8"/>
      <c r="C14" s="9"/>
      <c r="D14" s="9"/>
      <c r="E14" s="9"/>
      <c r="F14" s="10">
        <f t="shared" si="0"/>
        <v>0</v>
      </c>
      <c r="G14" s="9"/>
    </row>
    <row r="15" spans="1:7" ht="15" customHeight="1" hidden="1">
      <c r="A15" s="21" t="s">
        <v>18</v>
      </c>
      <c r="B15" s="21"/>
      <c r="C15" s="9"/>
      <c r="D15" s="9"/>
      <c r="E15" s="9"/>
      <c r="F15" s="10">
        <f t="shared" si="0"/>
        <v>0</v>
      </c>
      <c r="G15" s="9"/>
    </row>
    <row r="16" spans="1:7" ht="15" hidden="1">
      <c r="A16" s="8"/>
      <c r="B16" s="8"/>
      <c r="C16" s="9"/>
      <c r="D16" s="9"/>
      <c r="E16" s="9"/>
      <c r="F16" s="10">
        <f t="shared" si="0"/>
        <v>0</v>
      </c>
      <c r="G16" s="9"/>
    </row>
    <row r="17" spans="1:7" ht="15" customHeight="1" hidden="1">
      <c r="A17" s="21" t="s">
        <v>19</v>
      </c>
      <c r="B17" s="21"/>
      <c r="C17" s="9"/>
      <c r="D17" s="9"/>
      <c r="E17" s="9"/>
      <c r="F17" s="10">
        <f t="shared" si="0"/>
        <v>0</v>
      </c>
      <c r="G17" s="9"/>
    </row>
    <row r="18" spans="1:7" ht="15" hidden="1">
      <c r="A18" s="8"/>
      <c r="B18" s="8"/>
      <c r="C18" s="9"/>
      <c r="D18" s="9"/>
      <c r="E18" s="9"/>
      <c r="F18" s="10">
        <f t="shared" si="0"/>
        <v>0</v>
      </c>
      <c r="G18" s="9"/>
    </row>
    <row r="19" spans="1:7" ht="14.25" customHeight="1" hidden="1">
      <c r="A19" s="21" t="s">
        <v>20</v>
      </c>
      <c r="B19" s="21"/>
      <c r="C19" s="9"/>
      <c r="D19" s="9"/>
      <c r="E19" s="9"/>
      <c r="F19" s="10">
        <f t="shared" si="0"/>
        <v>0</v>
      </c>
      <c r="G19" s="9"/>
    </row>
    <row r="20" spans="1:7" ht="15" hidden="1">
      <c r="A20" s="8"/>
      <c r="B20" s="8"/>
      <c r="C20" s="9"/>
      <c r="D20" s="9"/>
      <c r="E20" s="9"/>
      <c r="F20" s="10">
        <f t="shared" si="0"/>
        <v>0</v>
      </c>
      <c r="G20" s="9"/>
    </row>
    <row r="21" spans="1:7" ht="17.25" customHeight="1" hidden="1">
      <c r="A21" s="21" t="s">
        <v>21</v>
      </c>
      <c r="B21" s="21"/>
      <c r="C21" s="9"/>
      <c r="D21" s="9"/>
      <c r="E21" s="9"/>
      <c r="F21" s="10">
        <f t="shared" si="0"/>
        <v>0</v>
      </c>
      <c r="G21" s="9"/>
    </row>
    <row r="22" spans="1:7" ht="17.25" customHeight="1" hidden="1">
      <c r="A22" s="8"/>
      <c r="B22" s="8"/>
      <c r="C22" s="9"/>
      <c r="D22" s="9"/>
      <c r="E22" s="9"/>
      <c r="F22" s="10">
        <f t="shared" si="0"/>
        <v>0</v>
      </c>
      <c r="G22" s="9"/>
    </row>
    <row r="23" spans="1:7" ht="14.25" customHeight="1" hidden="1">
      <c r="A23" s="21" t="s">
        <v>22</v>
      </c>
      <c r="B23" s="21"/>
      <c r="C23" s="9"/>
      <c r="D23" s="9"/>
      <c r="E23" s="9"/>
      <c r="F23" s="10">
        <f t="shared" si="0"/>
        <v>0</v>
      </c>
      <c r="G23" s="9"/>
    </row>
    <row r="24" spans="1:7" ht="14.25" customHeight="1" hidden="1">
      <c r="A24" s="11"/>
      <c r="B24" s="8" t="s">
        <v>23</v>
      </c>
      <c r="C24" s="9" t="s">
        <v>24</v>
      </c>
      <c r="D24" s="9">
        <v>266</v>
      </c>
      <c r="E24" s="9">
        <f>D24*1150</f>
        <v>305900</v>
      </c>
      <c r="F24" s="10">
        <f t="shared" si="0"/>
        <v>1.3564931366502537</v>
      </c>
      <c r="G24" s="9" t="s">
        <v>25</v>
      </c>
    </row>
    <row r="25" spans="1:7" ht="14.25" customHeight="1" hidden="1">
      <c r="A25" s="21" t="s">
        <v>26</v>
      </c>
      <c r="B25" s="21"/>
      <c r="C25" s="9"/>
      <c r="D25" s="9"/>
      <c r="E25" s="9"/>
      <c r="F25" s="10">
        <f t="shared" si="0"/>
        <v>0</v>
      </c>
      <c r="G25" s="9"/>
    </row>
    <row r="26" spans="1:7" ht="30" hidden="1">
      <c r="A26" s="8">
        <v>1</v>
      </c>
      <c r="B26" s="8" t="s">
        <v>27</v>
      </c>
      <c r="C26" s="9" t="s">
        <v>28</v>
      </c>
      <c r="D26" s="9">
        <v>78</v>
      </c>
      <c r="E26" s="9">
        <v>11700</v>
      </c>
      <c r="F26" s="10">
        <f t="shared" si="0"/>
        <v>0.05188286923441637</v>
      </c>
      <c r="G26" s="9" t="s">
        <v>29</v>
      </c>
    </row>
    <row r="27" spans="1:7" ht="30" hidden="1">
      <c r="A27" s="8">
        <v>2</v>
      </c>
      <c r="B27" s="8" t="s">
        <v>30</v>
      </c>
      <c r="C27" s="9" t="s">
        <v>28</v>
      </c>
      <c r="D27" s="9">
        <v>78</v>
      </c>
      <c r="E27" s="9">
        <v>11700</v>
      </c>
      <c r="F27" s="10">
        <f t="shared" si="0"/>
        <v>0.05188286923441637</v>
      </c>
      <c r="G27" s="9" t="s">
        <v>29</v>
      </c>
    </row>
    <row r="28" spans="1:7" ht="30" hidden="1">
      <c r="A28" s="8">
        <v>3</v>
      </c>
      <c r="B28" s="8" t="s">
        <v>31</v>
      </c>
      <c r="C28" s="9" t="s">
        <v>28</v>
      </c>
      <c r="D28" s="9">
        <v>78</v>
      </c>
      <c r="E28" s="9">
        <v>11700</v>
      </c>
      <c r="F28" s="10">
        <f t="shared" si="0"/>
        <v>0.05188286923441637</v>
      </c>
      <c r="G28" s="9" t="s">
        <v>29</v>
      </c>
    </row>
    <row r="29" spans="1:7" ht="15" customHeight="1" hidden="1">
      <c r="A29" s="21" t="s">
        <v>32</v>
      </c>
      <c r="B29" s="21"/>
      <c r="C29" s="9"/>
      <c r="D29" s="9"/>
      <c r="E29" s="9"/>
      <c r="F29" s="10">
        <f t="shared" si="0"/>
        <v>0</v>
      </c>
      <c r="G29" s="9"/>
    </row>
    <row r="30" spans="1:8" ht="15.75" customHeight="1">
      <c r="A30" s="21" t="s">
        <v>16</v>
      </c>
      <c r="B30" s="21"/>
      <c r="C30" s="9"/>
      <c r="D30" s="9"/>
      <c r="E30" s="9"/>
      <c r="F30" s="9"/>
      <c r="G30" s="9"/>
      <c r="H30" s="7"/>
    </row>
    <row r="31" spans="1:8" ht="15.75" customHeight="1">
      <c r="A31" s="8"/>
      <c r="B31" s="8"/>
      <c r="C31" s="9"/>
      <c r="D31" s="9"/>
      <c r="E31" s="9"/>
      <c r="F31" s="10">
        <f aca="true" t="shared" si="1" ref="F31:F62">E31/(12*$G$9)</f>
        <v>0</v>
      </c>
      <c r="G31" s="9"/>
      <c r="H31" s="7"/>
    </row>
    <row r="32" spans="1:7" ht="15" customHeight="1">
      <c r="A32" s="21" t="s">
        <v>17</v>
      </c>
      <c r="B32" s="21"/>
      <c r="C32" s="9"/>
      <c r="D32" s="9"/>
      <c r="E32" s="9"/>
      <c r="F32" s="10">
        <f t="shared" si="1"/>
        <v>0</v>
      </c>
      <c r="G32" s="9"/>
    </row>
    <row r="33" spans="1:7" ht="120">
      <c r="A33" s="8"/>
      <c r="B33" s="8" t="s">
        <v>33</v>
      </c>
      <c r="C33" s="9" t="s">
        <v>24</v>
      </c>
      <c r="D33" s="9">
        <v>58</v>
      </c>
      <c r="E33" s="9">
        <f>D33*530</f>
        <v>30740</v>
      </c>
      <c r="F33" s="10">
        <f t="shared" si="1"/>
        <v>0.1363144786552102</v>
      </c>
      <c r="G33" s="9" t="s">
        <v>34</v>
      </c>
    </row>
    <row r="34" spans="1:7" ht="15" customHeight="1">
      <c r="A34" s="21" t="s">
        <v>18</v>
      </c>
      <c r="B34" s="21"/>
      <c r="C34" s="9"/>
      <c r="D34" s="9"/>
      <c r="E34" s="9"/>
      <c r="F34" s="10">
        <f t="shared" si="1"/>
        <v>0</v>
      </c>
      <c r="G34" s="9"/>
    </row>
    <row r="35" spans="1:7" ht="61.5" customHeight="1">
      <c r="A35" s="8">
        <v>1</v>
      </c>
      <c r="B35" s="8" t="s">
        <v>35</v>
      </c>
      <c r="C35" s="9" t="s">
        <v>36</v>
      </c>
      <c r="D35" s="9">
        <v>1</v>
      </c>
      <c r="E35" s="9">
        <f>D35*145000</f>
        <v>145000</v>
      </c>
      <c r="F35" s="10">
        <f t="shared" si="1"/>
        <v>0.6429928238453312</v>
      </c>
      <c r="G35" s="9" t="s">
        <v>34</v>
      </c>
    </row>
    <row r="36" spans="1:7" ht="48" customHeight="1">
      <c r="A36" s="8">
        <v>2</v>
      </c>
      <c r="B36" s="8" t="s">
        <v>37</v>
      </c>
      <c r="C36" s="9" t="s">
        <v>38</v>
      </c>
      <c r="D36" s="9">
        <v>1</v>
      </c>
      <c r="E36" s="9">
        <f>D36*300000</f>
        <v>300000</v>
      </c>
      <c r="F36" s="10">
        <f t="shared" si="1"/>
        <v>1.3303299803696507</v>
      </c>
      <c r="G36" s="9" t="s">
        <v>29</v>
      </c>
    </row>
    <row r="37" spans="1:7" ht="15" customHeight="1">
      <c r="A37" s="21" t="s">
        <v>19</v>
      </c>
      <c r="B37" s="21"/>
      <c r="C37" s="9"/>
      <c r="D37" s="9"/>
      <c r="E37" s="9"/>
      <c r="F37" s="10">
        <f t="shared" si="1"/>
        <v>0</v>
      </c>
      <c r="G37" s="9"/>
    </row>
    <row r="38" spans="1:7" ht="15">
      <c r="A38" s="8"/>
      <c r="B38" s="8"/>
      <c r="C38" s="9"/>
      <c r="D38" s="9"/>
      <c r="E38" s="9"/>
      <c r="F38" s="10">
        <f t="shared" si="1"/>
        <v>0</v>
      </c>
      <c r="G38" s="9"/>
    </row>
    <row r="39" spans="1:7" ht="14.25" customHeight="1">
      <c r="A39" s="21" t="s">
        <v>20</v>
      </c>
      <c r="B39" s="21"/>
      <c r="C39" s="9"/>
      <c r="D39" s="9"/>
      <c r="E39" s="9"/>
      <c r="F39" s="10">
        <f t="shared" si="1"/>
        <v>0</v>
      </c>
      <c r="G39" s="9"/>
    </row>
    <row r="40" spans="1:7" ht="15">
      <c r="A40" s="8"/>
      <c r="B40" s="8"/>
      <c r="C40" s="9"/>
      <c r="D40" s="9"/>
      <c r="E40" s="9"/>
      <c r="F40" s="10">
        <f t="shared" si="1"/>
        <v>0</v>
      </c>
      <c r="G40" s="9"/>
    </row>
    <row r="41" spans="1:7" ht="17.25" customHeight="1">
      <c r="A41" s="21" t="s">
        <v>21</v>
      </c>
      <c r="B41" s="21"/>
      <c r="C41" s="9"/>
      <c r="D41" s="9"/>
      <c r="E41" s="9"/>
      <c r="F41" s="10">
        <f t="shared" si="1"/>
        <v>0</v>
      </c>
      <c r="G41" s="9"/>
    </row>
    <row r="42" spans="1:7" ht="17.25" customHeight="1">
      <c r="A42" s="8"/>
      <c r="B42" s="8"/>
      <c r="C42" s="9"/>
      <c r="D42" s="9"/>
      <c r="E42" s="9"/>
      <c r="F42" s="10">
        <f t="shared" si="1"/>
        <v>0</v>
      </c>
      <c r="G42" s="9"/>
    </row>
    <row r="43" spans="1:7" ht="14.25" customHeight="1">
      <c r="A43" s="21" t="s">
        <v>22</v>
      </c>
      <c r="B43" s="21"/>
      <c r="C43" s="9"/>
      <c r="D43" s="9"/>
      <c r="E43" s="9"/>
      <c r="F43" s="10">
        <f t="shared" si="1"/>
        <v>0</v>
      </c>
      <c r="G43" s="9"/>
    </row>
    <row r="44" spans="1:7" ht="33.75" customHeight="1">
      <c r="A44" s="11"/>
      <c r="B44" s="8" t="s">
        <v>39</v>
      </c>
      <c r="C44" s="9" t="s">
        <v>24</v>
      </c>
      <c r="D44" s="9">
        <v>478</v>
      </c>
      <c r="E44" s="9">
        <f>D44*1200</f>
        <v>573600</v>
      </c>
      <c r="F44" s="10">
        <f t="shared" si="1"/>
        <v>2.5435909224667723</v>
      </c>
      <c r="G44" s="9" t="s">
        <v>40</v>
      </c>
    </row>
    <row r="45" spans="1:7" ht="14.25" customHeight="1">
      <c r="A45" s="21" t="s">
        <v>26</v>
      </c>
      <c r="B45" s="21"/>
      <c r="C45" s="9"/>
      <c r="D45" s="9"/>
      <c r="E45" s="9"/>
      <c r="F45" s="10">
        <f t="shared" si="1"/>
        <v>0</v>
      </c>
      <c r="G45" s="9"/>
    </row>
    <row r="46" spans="1:7" ht="30" customHeight="1">
      <c r="A46" s="8">
        <v>1</v>
      </c>
      <c r="B46" s="8" t="s">
        <v>27</v>
      </c>
      <c r="C46" s="9" t="s">
        <v>28</v>
      </c>
      <c r="D46" s="9">
        <v>78</v>
      </c>
      <c r="E46" s="9">
        <f>D46*160</f>
        <v>12480</v>
      </c>
      <c r="F46" s="10">
        <f t="shared" si="1"/>
        <v>0.055341727183377466</v>
      </c>
      <c r="G46" s="9" t="s">
        <v>40</v>
      </c>
    </row>
    <row r="47" spans="1:7" ht="30">
      <c r="A47" s="8">
        <v>2</v>
      </c>
      <c r="B47" s="8" t="s">
        <v>30</v>
      </c>
      <c r="C47" s="9" t="s">
        <v>28</v>
      </c>
      <c r="D47" s="9">
        <v>78</v>
      </c>
      <c r="E47" s="9">
        <f>D47*160</f>
        <v>12480</v>
      </c>
      <c r="F47" s="10">
        <f t="shared" si="1"/>
        <v>0.055341727183377466</v>
      </c>
      <c r="G47" s="9" t="s">
        <v>40</v>
      </c>
    </row>
    <row r="48" spans="1:7" ht="30" customHeight="1">
      <c r="A48" s="8">
        <v>3</v>
      </c>
      <c r="B48" s="8" t="s">
        <v>31</v>
      </c>
      <c r="C48" s="9" t="s">
        <v>28</v>
      </c>
      <c r="D48" s="9">
        <v>78</v>
      </c>
      <c r="E48" s="9">
        <f>D48*160</f>
        <v>12480</v>
      </c>
      <c r="F48" s="10">
        <f t="shared" si="1"/>
        <v>0.055341727183377466</v>
      </c>
      <c r="G48" s="9" t="s">
        <v>40</v>
      </c>
    </row>
    <row r="49" spans="1:7" ht="57.75" customHeight="1">
      <c r="A49" s="8">
        <v>4</v>
      </c>
      <c r="B49" s="8" t="s">
        <v>41</v>
      </c>
      <c r="C49" s="9" t="s">
        <v>24</v>
      </c>
      <c r="D49" s="9">
        <v>63</v>
      </c>
      <c r="E49" s="9">
        <f>D49*850</f>
        <v>53550</v>
      </c>
      <c r="F49" s="10">
        <f t="shared" si="1"/>
        <v>0.23746390149598265</v>
      </c>
      <c r="G49" s="9" t="s">
        <v>40</v>
      </c>
    </row>
    <row r="50" spans="1:7" ht="15" customHeight="1">
      <c r="A50" s="21" t="s">
        <v>42</v>
      </c>
      <c r="B50" s="21"/>
      <c r="C50" s="9"/>
      <c r="D50" s="9"/>
      <c r="E50" s="9"/>
      <c r="F50" s="10">
        <f t="shared" si="1"/>
        <v>0</v>
      </c>
      <c r="G50" s="9"/>
    </row>
    <row r="51" spans="1:7" ht="30" hidden="1">
      <c r="A51" s="8">
        <v>1</v>
      </c>
      <c r="B51" s="8" t="s">
        <v>43</v>
      </c>
      <c r="C51" s="9" t="s">
        <v>36</v>
      </c>
      <c r="D51" s="9">
        <v>42</v>
      </c>
      <c r="E51" s="9">
        <v>42000</v>
      </c>
      <c r="F51" s="10">
        <f t="shared" si="1"/>
        <v>0.1862461972517511</v>
      </c>
      <c r="G51" s="9" t="s">
        <v>25</v>
      </c>
    </row>
    <row r="52" spans="1:7" ht="30" customHeight="1" hidden="1">
      <c r="A52" s="8">
        <v>2</v>
      </c>
      <c r="B52" s="8" t="s">
        <v>44</v>
      </c>
      <c r="C52" s="9" t="s">
        <v>36</v>
      </c>
      <c r="D52" s="9">
        <v>39</v>
      </c>
      <c r="E52" s="9">
        <v>39000</v>
      </c>
      <c r="F52" s="10">
        <f t="shared" si="1"/>
        <v>0.17294289744805458</v>
      </c>
      <c r="G52" s="9" t="s">
        <v>25</v>
      </c>
    </row>
    <row r="53" spans="1:7" ht="30" hidden="1">
      <c r="A53" s="8">
        <v>3</v>
      </c>
      <c r="B53" s="8" t="s">
        <v>45</v>
      </c>
      <c r="C53" s="9" t="s">
        <v>36</v>
      </c>
      <c r="D53" s="9">
        <v>42</v>
      </c>
      <c r="E53" s="9">
        <v>42000</v>
      </c>
      <c r="F53" s="10">
        <f t="shared" si="1"/>
        <v>0.1862461972517511</v>
      </c>
      <c r="G53" s="9" t="s">
        <v>25</v>
      </c>
    </row>
    <row r="54" spans="1:7" ht="45" hidden="1">
      <c r="A54" s="8">
        <v>4</v>
      </c>
      <c r="B54" s="8" t="s">
        <v>46</v>
      </c>
      <c r="C54" s="9" t="s">
        <v>24</v>
      </c>
      <c r="D54" s="9">
        <v>0.35</v>
      </c>
      <c r="E54" s="9">
        <v>1820</v>
      </c>
      <c r="F54" s="10">
        <f t="shared" si="1"/>
        <v>0.00807066854757588</v>
      </c>
      <c r="G54" s="9" t="s">
        <v>40</v>
      </c>
    </row>
    <row r="55" spans="1:7" ht="14.25" customHeight="1">
      <c r="A55" s="21" t="s">
        <v>47</v>
      </c>
      <c r="B55" s="21"/>
      <c r="C55" s="9"/>
      <c r="D55" s="9"/>
      <c r="E55" s="9"/>
      <c r="F55" s="10">
        <f t="shared" si="1"/>
        <v>0</v>
      </c>
      <c r="G55" s="9"/>
    </row>
    <row r="56" spans="1:7" ht="15">
      <c r="A56" s="8"/>
      <c r="B56" s="8"/>
      <c r="C56" s="9"/>
      <c r="D56" s="9"/>
      <c r="E56" s="9"/>
      <c r="F56" s="12">
        <f t="shared" si="1"/>
        <v>0</v>
      </c>
      <c r="G56" s="9"/>
    </row>
    <row r="57" spans="1:7" ht="33" customHeight="1">
      <c r="A57" s="21" t="s">
        <v>48</v>
      </c>
      <c r="B57" s="21"/>
      <c r="C57" s="9"/>
      <c r="D57" s="9"/>
      <c r="E57" s="9"/>
      <c r="F57" s="12">
        <f t="shared" si="1"/>
        <v>0</v>
      </c>
      <c r="G57" s="9"/>
    </row>
    <row r="58" spans="1:7" ht="90">
      <c r="A58" s="13">
        <v>1</v>
      </c>
      <c r="B58" s="8" t="s">
        <v>49</v>
      </c>
      <c r="C58" s="9" t="s">
        <v>36</v>
      </c>
      <c r="D58" s="9">
        <v>780</v>
      </c>
      <c r="E58" s="9">
        <f>D58*150</f>
        <v>117000</v>
      </c>
      <c r="F58" s="12">
        <f t="shared" si="1"/>
        <v>0.5188286923441637</v>
      </c>
      <c r="G58" s="9" t="s">
        <v>50</v>
      </c>
    </row>
    <row r="59" spans="1:7" ht="15">
      <c r="A59" s="8"/>
      <c r="B59" s="8"/>
      <c r="C59" s="9"/>
      <c r="D59" s="9"/>
      <c r="E59" s="9"/>
      <c r="F59" s="12">
        <f t="shared" si="1"/>
        <v>0</v>
      </c>
      <c r="G59" s="9"/>
    </row>
    <row r="60" spans="1:7" ht="48" customHeight="1">
      <c r="A60" s="21" t="s">
        <v>51</v>
      </c>
      <c r="B60" s="21"/>
      <c r="C60" s="9"/>
      <c r="D60" s="9"/>
      <c r="E60" s="9"/>
      <c r="F60" s="12">
        <f t="shared" si="1"/>
        <v>0</v>
      </c>
      <c r="G60" s="9"/>
    </row>
    <row r="61" spans="1:7" ht="90">
      <c r="A61" s="14">
        <v>1</v>
      </c>
      <c r="B61" s="13" t="s">
        <v>52</v>
      </c>
      <c r="C61" s="15" t="s">
        <v>53</v>
      </c>
      <c r="D61" s="15">
        <v>120</v>
      </c>
      <c r="E61" s="15"/>
      <c r="F61" s="12">
        <f t="shared" si="1"/>
        <v>0</v>
      </c>
      <c r="G61" s="15" t="s">
        <v>50</v>
      </c>
    </row>
    <row r="62" spans="1:7" ht="60">
      <c r="A62" s="13">
        <v>2</v>
      </c>
      <c r="B62" s="8" t="s">
        <v>54</v>
      </c>
      <c r="C62" s="9" t="s">
        <v>36</v>
      </c>
      <c r="D62" s="9">
        <v>1</v>
      </c>
      <c r="E62" s="9">
        <f>D62*62000</f>
        <v>62000</v>
      </c>
      <c r="F62" s="12">
        <f t="shared" si="1"/>
        <v>0.2749348626097278</v>
      </c>
      <c r="G62" s="9" t="s">
        <v>55</v>
      </c>
    </row>
    <row r="63" spans="1:7" ht="18.75" customHeight="1">
      <c r="A63" s="8"/>
      <c r="B63" s="8"/>
      <c r="C63" s="9"/>
      <c r="D63" s="9"/>
      <c r="E63" s="9"/>
      <c r="F63" s="12">
        <f aca="true" t="shared" si="2" ref="F63:F84">E63/(12*$G$9)</f>
        <v>0</v>
      </c>
      <c r="G63" s="9"/>
    </row>
    <row r="64" spans="1:7" ht="39" customHeight="1">
      <c r="A64" s="21" t="s">
        <v>56</v>
      </c>
      <c r="B64" s="21"/>
      <c r="C64" s="9"/>
      <c r="D64" s="9"/>
      <c r="E64" s="9"/>
      <c r="F64" s="12">
        <f t="shared" si="2"/>
        <v>0</v>
      </c>
      <c r="G64" s="9"/>
    </row>
    <row r="65" spans="1:7" ht="48" customHeight="1">
      <c r="A65" s="8">
        <v>1</v>
      </c>
      <c r="B65" s="13" t="s">
        <v>57</v>
      </c>
      <c r="C65" s="9" t="s">
        <v>36</v>
      </c>
      <c r="D65" s="9">
        <v>10</v>
      </c>
      <c r="E65" s="9">
        <f>D65*200</f>
        <v>2000</v>
      </c>
      <c r="F65" s="12">
        <f t="shared" si="2"/>
        <v>0.008868866535797671</v>
      </c>
      <c r="G65" s="9" t="s">
        <v>58</v>
      </c>
    </row>
    <row r="66" spans="1:7" ht="60">
      <c r="A66" s="8">
        <v>2</v>
      </c>
      <c r="B66" s="13" t="s">
        <v>59</v>
      </c>
      <c r="C66" s="9" t="s">
        <v>36</v>
      </c>
      <c r="D66" s="9">
        <v>1</v>
      </c>
      <c r="E66" s="9">
        <f>D66*52000</f>
        <v>52000</v>
      </c>
      <c r="F66" s="12">
        <f t="shared" si="2"/>
        <v>0.23059052993073945</v>
      </c>
      <c r="G66" s="9" t="s">
        <v>60</v>
      </c>
    </row>
    <row r="67" spans="1:7" ht="45">
      <c r="A67" s="8">
        <v>3</v>
      </c>
      <c r="B67" s="13" t="s">
        <v>61</v>
      </c>
      <c r="C67" s="9" t="s">
        <v>36</v>
      </c>
      <c r="D67" s="9">
        <v>6</v>
      </c>
      <c r="E67" s="9">
        <f>D67*14000</f>
        <v>84000</v>
      </c>
      <c r="F67" s="12">
        <f t="shared" si="2"/>
        <v>0.3724923945035022</v>
      </c>
      <c r="G67" s="9" t="s">
        <v>50</v>
      </c>
    </row>
    <row r="68" spans="1:7" ht="75" customHeight="1">
      <c r="A68" s="13">
        <v>4</v>
      </c>
      <c r="B68" s="8" t="s">
        <v>62</v>
      </c>
      <c r="C68" s="9" t="s">
        <v>36</v>
      </c>
      <c r="D68" s="9">
        <v>24</v>
      </c>
      <c r="E68" s="9">
        <f>D68*1500</f>
        <v>36000</v>
      </c>
      <c r="F68" s="12">
        <f t="shared" si="2"/>
        <v>0.1596395976443581</v>
      </c>
      <c r="G68" s="9" t="s">
        <v>50</v>
      </c>
    </row>
    <row r="69" spans="1:7" ht="106.5" customHeight="1">
      <c r="A69" s="13">
        <v>5</v>
      </c>
      <c r="B69" s="8" t="s">
        <v>63</v>
      </c>
      <c r="C69" s="9" t="s">
        <v>36</v>
      </c>
      <c r="D69" s="9">
        <v>1</v>
      </c>
      <c r="E69" s="9">
        <f>D69*25000</f>
        <v>25000</v>
      </c>
      <c r="F69" s="12">
        <f t="shared" si="2"/>
        <v>0.1108608316974709</v>
      </c>
      <c r="G69" s="9" t="s">
        <v>50</v>
      </c>
    </row>
    <row r="70" spans="1:7" ht="56.25" customHeight="1">
      <c r="A70" s="8">
        <v>6</v>
      </c>
      <c r="B70" s="8" t="s">
        <v>64</v>
      </c>
      <c r="C70" s="9" t="s">
        <v>36</v>
      </c>
      <c r="D70" s="9">
        <v>2</v>
      </c>
      <c r="E70" s="9">
        <f>D70*125000</f>
        <v>250000</v>
      </c>
      <c r="F70" s="12">
        <f t="shared" si="2"/>
        <v>1.108608316974709</v>
      </c>
      <c r="G70" s="9" t="s">
        <v>50</v>
      </c>
    </row>
    <row r="71" spans="1:7" ht="71.25" customHeight="1">
      <c r="A71" s="8">
        <v>7</v>
      </c>
      <c r="B71" s="8" t="s">
        <v>65</v>
      </c>
      <c r="C71" s="9" t="s">
        <v>36</v>
      </c>
      <c r="D71" s="9">
        <v>2</v>
      </c>
      <c r="E71" s="9">
        <f>D71*86000</f>
        <v>172000</v>
      </c>
      <c r="F71" s="12">
        <f t="shared" si="2"/>
        <v>0.7627225220785997</v>
      </c>
      <c r="G71" s="9" t="s">
        <v>50</v>
      </c>
    </row>
    <row r="72" spans="1:7" ht="74.25" customHeight="1">
      <c r="A72" s="13">
        <v>8</v>
      </c>
      <c r="B72" s="8" t="s">
        <v>66</v>
      </c>
      <c r="C72" s="9" t="s">
        <v>36</v>
      </c>
      <c r="D72" s="9">
        <v>1</v>
      </c>
      <c r="E72" s="9">
        <f>D72*87000</f>
        <v>87000</v>
      </c>
      <c r="F72" s="12">
        <f t="shared" si="2"/>
        <v>0.3857956943071987</v>
      </c>
      <c r="G72" s="9" t="s">
        <v>50</v>
      </c>
    </row>
    <row r="73" spans="1:7" ht="43.5" customHeight="1">
      <c r="A73" s="13">
        <v>9</v>
      </c>
      <c r="B73" s="13" t="s">
        <v>67</v>
      </c>
      <c r="C73" s="9" t="s">
        <v>53</v>
      </c>
      <c r="D73" s="9">
        <v>158</v>
      </c>
      <c r="E73" s="9">
        <f>D73*1500</f>
        <v>237000</v>
      </c>
      <c r="F73" s="12">
        <f t="shared" si="2"/>
        <v>1.050960684492024</v>
      </c>
      <c r="G73" s="9" t="s">
        <v>55</v>
      </c>
    </row>
    <row r="74" spans="1:7" ht="32.25" customHeight="1">
      <c r="A74" s="21" t="s">
        <v>68</v>
      </c>
      <c r="B74" s="21"/>
      <c r="C74" s="9"/>
      <c r="D74" s="9"/>
      <c r="E74" s="9"/>
      <c r="F74" s="12">
        <f t="shared" si="2"/>
        <v>0</v>
      </c>
      <c r="G74" s="9"/>
    </row>
    <row r="75" spans="1:7" ht="30">
      <c r="A75" s="16">
        <v>1</v>
      </c>
      <c r="B75" s="8" t="s">
        <v>69</v>
      </c>
      <c r="C75" s="9" t="s">
        <v>36</v>
      </c>
      <c r="D75" s="9">
        <v>6</v>
      </c>
      <c r="E75" s="9">
        <f>D75*14000</f>
        <v>84000</v>
      </c>
      <c r="F75" s="12">
        <f t="shared" si="2"/>
        <v>0.3724923945035022</v>
      </c>
      <c r="G75" s="9" t="s">
        <v>50</v>
      </c>
    </row>
    <row r="76" spans="1:7" ht="45">
      <c r="A76" s="16">
        <v>2</v>
      </c>
      <c r="B76" s="13" t="s">
        <v>70</v>
      </c>
      <c r="C76" s="9" t="s">
        <v>36</v>
      </c>
      <c r="D76" s="9">
        <v>100</v>
      </c>
      <c r="E76" s="9">
        <f>D76*200</f>
        <v>20000</v>
      </c>
      <c r="F76" s="12">
        <f t="shared" si="2"/>
        <v>0.08868866535797672</v>
      </c>
      <c r="G76" s="9" t="s">
        <v>50</v>
      </c>
    </row>
    <row r="77" spans="1:7" ht="15">
      <c r="A77" s="9"/>
      <c r="B77" s="8"/>
      <c r="C77" s="9"/>
      <c r="D77" s="9"/>
      <c r="E77" s="9"/>
      <c r="F77" s="12">
        <f t="shared" si="2"/>
        <v>0</v>
      </c>
      <c r="G77" s="9"/>
    </row>
    <row r="78" spans="1:7" ht="58.5" customHeight="1">
      <c r="A78" s="21" t="s">
        <v>71</v>
      </c>
      <c r="B78" s="21"/>
      <c r="C78" s="9"/>
      <c r="D78" s="9"/>
      <c r="E78" s="9"/>
      <c r="F78" s="12">
        <f t="shared" si="2"/>
        <v>0</v>
      </c>
      <c r="G78" s="9"/>
    </row>
    <row r="79" spans="1:7" ht="31.5" customHeight="1">
      <c r="A79" s="13">
        <v>1</v>
      </c>
      <c r="B79" s="8" t="s">
        <v>72</v>
      </c>
      <c r="C79" s="9" t="s">
        <v>36</v>
      </c>
      <c r="D79" s="9">
        <v>4</v>
      </c>
      <c r="E79" s="9">
        <f>D79*5000</f>
        <v>20000</v>
      </c>
      <c r="F79" s="12">
        <f t="shared" si="2"/>
        <v>0.08868866535797672</v>
      </c>
      <c r="G79" s="9" t="s">
        <v>58</v>
      </c>
    </row>
    <row r="80" spans="1:7" ht="57" customHeight="1">
      <c r="A80" s="13">
        <v>2</v>
      </c>
      <c r="B80" s="8" t="s">
        <v>73</v>
      </c>
      <c r="C80" s="9" t="s">
        <v>36</v>
      </c>
      <c r="D80" s="9">
        <v>4</v>
      </c>
      <c r="E80" s="9">
        <f>D80*3000</f>
        <v>12000</v>
      </c>
      <c r="F80" s="12">
        <f t="shared" si="2"/>
        <v>0.053213199214786025</v>
      </c>
      <c r="G80" s="9" t="s">
        <v>74</v>
      </c>
    </row>
    <row r="81" spans="1:7" ht="15">
      <c r="A81" s="8"/>
      <c r="B81" s="8"/>
      <c r="C81" s="9"/>
      <c r="D81" s="9"/>
      <c r="E81" s="9"/>
      <c r="F81" s="12">
        <f t="shared" si="2"/>
        <v>0</v>
      </c>
      <c r="G81" s="9"/>
    </row>
    <row r="82" spans="1:7" ht="15" customHeight="1">
      <c r="A82" s="21" t="s">
        <v>75</v>
      </c>
      <c r="B82" s="21"/>
      <c r="C82" s="9"/>
      <c r="D82" s="9"/>
      <c r="E82" s="9"/>
      <c r="F82" s="12">
        <f t="shared" si="2"/>
        <v>0</v>
      </c>
      <c r="G82" s="9"/>
    </row>
    <row r="83" spans="1:7" ht="15">
      <c r="A83" s="8"/>
      <c r="B83" s="8"/>
      <c r="C83" s="9"/>
      <c r="D83" s="9"/>
      <c r="E83" s="9"/>
      <c r="F83" s="12">
        <f t="shared" si="2"/>
        <v>0</v>
      </c>
      <c r="G83" s="9"/>
    </row>
    <row r="84" spans="1:7" ht="33.75" customHeight="1">
      <c r="A84" s="21" t="s">
        <v>76</v>
      </c>
      <c r="B84" s="21"/>
      <c r="C84" s="9"/>
      <c r="D84" s="9"/>
      <c r="E84" s="9"/>
      <c r="F84" s="12">
        <f t="shared" si="2"/>
        <v>0</v>
      </c>
      <c r="G84" s="9"/>
    </row>
    <row r="85" spans="1:7" ht="18.75" customHeight="1">
      <c r="A85" s="8"/>
      <c r="B85" s="8"/>
      <c r="C85" s="9"/>
      <c r="D85" s="9"/>
      <c r="E85" s="9"/>
      <c r="F85" s="12"/>
      <c r="G85" s="9"/>
    </row>
    <row r="86" spans="1:7" ht="32.25" customHeight="1">
      <c r="A86" s="21" t="s">
        <v>77</v>
      </c>
      <c r="B86" s="21"/>
      <c r="C86" s="9"/>
      <c r="D86" s="9"/>
      <c r="E86" s="9"/>
      <c r="F86" s="12">
        <f>E86/(12*$G$9)</f>
        <v>0</v>
      </c>
      <c r="G86" s="9"/>
    </row>
    <row r="87" spans="1:7" ht="120">
      <c r="A87" s="8">
        <v>1</v>
      </c>
      <c r="B87" s="8" t="s">
        <v>78</v>
      </c>
      <c r="C87" s="9" t="s">
        <v>24</v>
      </c>
      <c r="D87" s="9">
        <v>100</v>
      </c>
      <c r="E87" s="9">
        <f>D87*2300</f>
        <v>230000</v>
      </c>
      <c r="F87" s="12">
        <f>E87/(12*$G$9)</f>
        <v>1.0199196516167321</v>
      </c>
      <c r="G87" s="9" t="s">
        <v>50</v>
      </c>
    </row>
    <row r="88" spans="1:7" ht="15">
      <c r="A88" s="19" t="s">
        <v>79</v>
      </c>
      <c r="B88" s="19"/>
      <c r="C88" s="19"/>
      <c r="D88" s="19"/>
      <c r="E88" s="17">
        <f>SUM(E35:E87)</f>
        <v>2724410</v>
      </c>
      <c r="F88" s="18">
        <f>SUM(F31:F87)</f>
        <v>12.217528818051475</v>
      </c>
      <c r="G88" s="17"/>
    </row>
    <row r="90" spans="1:7" ht="15">
      <c r="A90" s="20" t="s">
        <v>80</v>
      </c>
      <c r="B90" s="20"/>
      <c r="C90" s="20"/>
      <c r="D90" s="20"/>
      <c r="E90" s="20"/>
      <c r="F90" s="20"/>
      <c r="G90" s="20"/>
    </row>
  </sheetData>
  <sheetProtection selectLockedCells="1" selectUnlockedCells="1"/>
  <mergeCells count="38">
    <mergeCell ref="A1:G1"/>
    <mergeCell ref="A3:G3"/>
    <mergeCell ref="A4:G4"/>
    <mergeCell ref="A5:G5"/>
    <mergeCell ref="A6:G6"/>
    <mergeCell ref="A7:G7"/>
    <mergeCell ref="A8:G8"/>
    <mergeCell ref="A9:C9"/>
    <mergeCell ref="E9:F9"/>
    <mergeCell ref="A11:B11"/>
    <mergeCell ref="A13:B13"/>
    <mergeCell ref="A15:B15"/>
    <mergeCell ref="A17:B17"/>
    <mergeCell ref="A19:B19"/>
    <mergeCell ref="A21:B21"/>
    <mergeCell ref="A23:B23"/>
    <mergeCell ref="A25:B25"/>
    <mergeCell ref="A29:B29"/>
    <mergeCell ref="A30:B30"/>
    <mergeCell ref="A32:B32"/>
    <mergeCell ref="A34:B34"/>
    <mergeCell ref="A37:B37"/>
    <mergeCell ref="A39:B39"/>
    <mergeCell ref="A41:B41"/>
    <mergeCell ref="A43:B43"/>
    <mergeCell ref="A45:B45"/>
    <mergeCell ref="A50:B50"/>
    <mergeCell ref="A55:B55"/>
    <mergeCell ref="A57:B57"/>
    <mergeCell ref="A60:B60"/>
    <mergeCell ref="A88:D88"/>
    <mergeCell ref="A90:G90"/>
    <mergeCell ref="A64:B64"/>
    <mergeCell ref="A74:B74"/>
    <mergeCell ref="A78:B78"/>
    <mergeCell ref="A82:B82"/>
    <mergeCell ref="A84:B84"/>
    <mergeCell ref="A86:B8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cols>
    <col min="1" max="16384" width="8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cols>
    <col min="1" max="16384" width="8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dcterms:modified xsi:type="dcterms:W3CDTF">2017-02-13T13:40:35Z</dcterms:modified>
  <cp:category/>
  <cp:version/>
  <cp:contentType/>
  <cp:contentStatus/>
</cp:coreProperties>
</file>