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E65" i="1" l="1"/>
  <c r="E50" i="1"/>
  <c r="E46" i="1"/>
  <c r="F46" i="1" s="1"/>
  <c r="E14" i="1"/>
  <c r="E26" i="1"/>
  <c r="F26" i="1" s="1"/>
  <c r="E25" i="1"/>
  <c r="E38" i="1" l="1"/>
  <c r="F38" i="1" s="1"/>
  <c r="F25" i="1"/>
  <c r="E66" i="1" l="1"/>
  <c r="F66" i="1" s="1"/>
  <c r="F65" i="1"/>
  <c r="E24" i="1"/>
  <c r="F24" i="1" s="1"/>
  <c r="E56" i="1" l="1"/>
  <c r="E55" i="1"/>
  <c r="F43" i="1" l="1"/>
  <c r="F42" i="1"/>
  <c r="F40" i="1"/>
  <c r="F39" i="1"/>
  <c r="F37" i="1"/>
  <c r="F36" i="1"/>
  <c r="F35" i="1"/>
  <c r="F34" i="1"/>
  <c r="F33" i="1"/>
  <c r="F32" i="1"/>
  <c r="E31" i="1"/>
  <c r="F31" i="1" s="1"/>
  <c r="E30" i="1"/>
  <c r="F30" i="1" s="1"/>
  <c r="F29" i="1"/>
  <c r="F28" i="1"/>
  <c r="F27" i="1"/>
  <c r="F23" i="1"/>
  <c r="F22" i="1"/>
  <c r="F21" i="1"/>
  <c r="F20" i="1"/>
  <c r="F19" i="1"/>
  <c r="F18" i="1"/>
  <c r="F17" i="1"/>
  <c r="F16" i="1"/>
  <c r="F15" i="1"/>
  <c r="F14" i="1"/>
  <c r="E52" i="1"/>
  <c r="F52" i="1" s="1"/>
  <c r="E51" i="1"/>
  <c r="F51" i="1" s="1"/>
  <c r="F50" i="1"/>
  <c r="D45" i="1" l="1"/>
  <c r="E45" i="1" s="1"/>
  <c r="F45" i="1" l="1"/>
  <c r="F64" i="1"/>
  <c r="F44" i="1"/>
  <c r="F47" i="1"/>
  <c r="F48" i="1"/>
  <c r="F49" i="1"/>
  <c r="F54" i="1"/>
  <c r="F55" i="1"/>
  <c r="F56" i="1"/>
  <c r="F57" i="1"/>
  <c r="F58" i="1"/>
  <c r="F59" i="1"/>
  <c r="F60" i="1"/>
  <c r="F61" i="1"/>
  <c r="F62" i="1"/>
  <c r="F63" i="1" l="1"/>
  <c r="F67" i="1" s="1"/>
  <c r="E67" i="1" l="1"/>
</calcChain>
</file>

<file path=xl/sharedStrings.xml><?xml version="1.0" encoding="utf-8"?>
<sst xmlns="http://schemas.openxmlformats.org/spreadsheetml/2006/main" count="94" uniqueCount="71">
  <si>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</si>
  <si>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</si>
  <si>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</si>
  <si>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</si>
  <si>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</si>
  <si>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</si>
  <si>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</si>
  <si>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</si>
  <si>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</si>
  <si>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</si>
  <si>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</si>
  <si>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</si>
  <si>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</si>
  <si>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</si>
  <si>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</si>
  <si>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</si>
  <si>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</si>
  <si>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</si>
  <si>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</si>
  <si>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</si>
  <si>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 xml:space="preserve">17. ИНДИВИДУАЛЬНЫЕ  ТЕПЛОВЫЕ  ПУНКТЫ, СИСТЕМЫ   ВОДОПОДКАЧКИ </t>
  </si>
  <si>
    <t>13. ОКНА   и    ДВЕРИ</t>
  </si>
  <si>
    <t>15. ВЕНТИЛЯЦИЯ   и   ДЫМОУДАЛЕНИЕ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</si>
  <si>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</si>
  <si>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</si>
  <si>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21. ВНУТРИДОМОВОЕ  ГАЗОВОЕ   ОБОРУДОВАНИЕ</t>
  </si>
  <si>
    <t>22. ЛИФТЫ</t>
  </si>
  <si>
    <t>Тариф на 1 м2</t>
  </si>
  <si>
    <t>23.  ЭНЕРГОСБЕРЕЖЕНИЕ  и ЭНЕРГОЭФФЕКТИВНОСТЬ</t>
  </si>
  <si>
    <t>ООО "Коммунальная компания"Наш дом"</t>
  </si>
  <si>
    <t>м²</t>
  </si>
  <si>
    <t>шт</t>
  </si>
  <si>
    <t>п/м</t>
  </si>
  <si>
    <t xml:space="preserve">шт </t>
  </si>
  <si>
    <t xml:space="preserve">    Гидравлические и тепловые испытания оборудования индивидуальных тепловых пунктов и водоподкачек</t>
  </si>
  <si>
    <t xml:space="preserve">18. ВОДОСНАБЖЕНИЕ, ОТОПЛЕНИЕ , ВОДООТВЕДЕНИЕ </t>
  </si>
  <si>
    <t>24. БЛАГОУСТРОЙСТВО и ПРОЧИЕ РАБОТЫ</t>
  </si>
  <si>
    <t>Главный инженер</t>
  </si>
  <si>
    <t>В.И. Анашкин</t>
  </si>
  <si>
    <t>Итого:</t>
  </si>
  <si>
    <t>Текущего и Капитального ремонта  на 2016 год</t>
  </si>
  <si>
    <t>Общая площадь: м2</t>
  </si>
  <si>
    <t xml:space="preserve">Объект: Жилой многоквартирный дом:  Л. Толстого 29   </t>
  </si>
  <si>
    <t>Утверждаю:</t>
  </si>
  <si>
    <t>Директор ООО "КК "Наш дом"</t>
  </si>
  <si>
    <t>________________ Трошина С.И.</t>
  </si>
  <si>
    <t>Кол-во квартир,шт</t>
  </si>
  <si>
    <t>Замена розлива ХВС под потолком паркинга Ду 50</t>
  </si>
  <si>
    <t>Замена запорной арматуры на стояках ХВС Ду 25</t>
  </si>
  <si>
    <t>Монтаж запорной арматуры на стояки подъездного отопления  Ду 15- 20</t>
  </si>
  <si>
    <t>3-4 кв</t>
  </si>
  <si>
    <t>2-3кв</t>
  </si>
  <si>
    <t>Ремонт цоколя(штукатурка)</t>
  </si>
  <si>
    <t>Окраска цоколя по штукатурке</t>
  </si>
  <si>
    <t>Текущий ремонт электрощитовых</t>
  </si>
  <si>
    <t xml:space="preserve">Оснащение, средствами эл. безопасности,  перезарядка огнетушителей  </t>
  </si>
  <si>
    <t>Установка оголовков на вентканалах</t>
  </si>
  <si>
    <t>Демонтаж внутридомового асфальтового покрытия до основания, демонтаж придомовой клумбы</t>
  </si>
  <si>
    <t>1-4кв</t>
  </si>
  <si>
    <t>Изготовление гидроизоляции, укладка асфальтового покрытия</t>
  </si>
  <si>
    <t>2-3 кв</t>
  </si>
  <si>
    <t xml:space="preserve">Установка нагревательного, саморегулируемого эл.кабеля по периметру кровли с отведением в водосточные трубы. </t>
  </si>
  <si>
    <t>п.м.</t>
  </si>
  <si>
    <t xml:space="preserve">Видео- диагностические работы  по системам вентиляции и дымоудалению, выявление неработающих каналов  вентиляции  </t>
  </si>
  <si>
    <t>Ремонт отошедшей керамической плитки в 1 и 2 подъездах</t>
  </si>
  <si>
    <t>Ремонт стен и потолка  лестничного марша на спусках в паркинг в двух подъездах (штукатурка, покраска)</t>
  </si>
  <si>
    <t>Локальный ремонт стен</t>
  </si>
  <si>
    <t xml:space="preserve"> Капитальный ремонт крыши, в зоне кв.№6,7,9 : замена-ремонт стропильной системы, настил оцинкованного листа, выпуск всех фановых стояков за территорию чердачного помещения. </t>
  </si>
  <si>
    <t>Установка оборудования для регулеровки нагревательного кабеля.</t>
  </si>
  <si>
    <t>комп-т</t>
  </si>
  <si>
    <t>1-4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</si>
</sst>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6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/>
    </xf>
    <xf numFmtId="0" fontId="8" fillId="0" borderId="6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topLeftCell="A35" workbookViewId="0">
      <selection sqref="A1:G69"/>
    </sheetView>
  </sheetViews>
  <sheetFormatPr defaultRowHeight="15" x14ac:dyDescent="0.25"/>
  <cols>
    <col min="1" max="1" width="4.42578125" customWidth="1"/>
    <col min="2" max="2" width="171.42578125" customWidth="1"/>
    <col min="3" max="3" width="7.7109375" customWidth="1"/>
    <col min="5" max="6" width="12.7109375" customWidth="1"/>
    <col min="7" max="7" width="12.5703125" customWidth="1"/>
  </cols>
  <sheetData>
    <row r="1" spans="1:9" ht="21" x14ac:dyDescent="0.35">
      <c r="A1" s="5" t="s">
        <v>29</v>
      </c>
      <c r="B1" s="5"/>
      <c r="C1" s="5"/>
      <c r="D1" s="5"/>
      <c r="E1" s="5"/>
      <c r="F1" s="5"/>
      <c r="G1" s="5"/>
      <c r="H1" s="2"/>
      <c r="I1" s="2"/>
    </row>
    <row r="2" spans="1:9" ht="21" x14ac:dyDescent="0.35">
      <c r="A2" s="4"/>
      <c r="B2" s="4"/>
      <c r="C2" s="4"/>
      <c r="D2" s="4"/>
      <c r="E2" s="4"/>
      <c r="F2" s="4"/>
      <c r="G2" s="4"/>
      <c r="H2" s="2"/>
      <c r="I2" s="2"/>
    </row>
    <row r="3" spans="1:9" ht="15.75" x14ac:dyDescent="0.25">
      <c r="A3" s="8" t="s">
        <v>43</v>
      </c>
      <c r="B3" s="8"/>
      <c r="C3" s="8"/>
      <c r="D3" s="8"/>
      <c r="E3" s="8"/>
      <c r="F3" s="8"/>
      <c r="G3" s="8"/>
      <c r="H3" s="2"/>
      <c r="I3" s="2"/>
    </row>
    <row r="4" spans="1:9" ht="15.75" x14ac:dyDescent="0.25">
      <c r="A4" s="8" t="s">
        <v>44</v>
      </c>
      <c r="B4" s="8"/>
      <c r="C4" s="8"/>
      <c r="D4" s="8"/>
      <c r="E4" s="8"/>
      <c r="F4" s="8"/>
      <c r="G4" s="8"/>
      <c r="H4" s="1"/>
      <c r="I4" s="1"/>
    </row>
    <row r="5" spans="1:9" ht="15.75" x14ac:dyDescent="0.25">
      <c r="A5" s="8" t="s">
        <v>45</v>
      </c>
      <c r="B5" s="8"/>
      <c r="C5" s="8"/>
      <c r="D5" s="8"/>
      <c r="E5" s="8"/>
      <c r="F5" s="8"/>
      <c r="G5" s="8"/>
      <c r="H5" s="1"/>
      <c r="I5" s="1"/>
    </row>
    <row r="6" spans="1:9" ht="132" customHeight="1" x14ac:dyDescent="0.3">
      <c r="A6" s="6" t="s">
        <v>6</v>
      </c>
      <c r="B6" s="6"/>
      <c r="C6" s="6"/>
      <c r="D6" s="6"/>
      <c r="E6" s="6"/>
      <c r="F6" s="6"/>
      <c r="G6" s="6"/>
      <c r="H6" s="1"/>
      <c r="I6" s="1"/>
    </row>
    <row r="7" spans="1:9" ht="24" customHeight="1" x14ac:dyDescent="0.25">
      <c r="A7" s="7" t="s">
        <v>40</v>
      </c>
      <c r="B7" s="7"/>
      <c r="C7" s="7"/>
      <c r="D7" s="7"/>
      <c r="E7" s="7"/>
      <c r="F7" s="7"/>
      <c r="G7" s="7"/>
    </row>
    <row r="8" spans="1:9" ht="19.899999999999999" customHeight="1" x14ac:dyDescent="0.25">
      <c r="A8" s="7" t="s">
        <v>42</v>
      </c>
      <c r="B8" s="7"/>
      <c r="C8" s="7"/>
      <c r="D8" s="7"/>
      <c r="E8" s="7"/>
      <c r="F8" s="7"/>
      <c r="G8" s="7"/>
    </row>
    <row r="9" spans="1:9" s="14" customFormat="1" ht="15" customHeight="1" x14ac:dyDescent="0.25">
      <c r="A9" s="11" t="s">
        <v>46</v>
      </c>
      <c r="B9" s="11"/>
      <c r="C9" s="11"/>
      <c r="D9" s="12">
        <v>17</v>
      </c>
      <c r="E9" s="11" t="s">
        <v>41</v>
      </c>
      <c r="F9" s="11"/>
      <c r="G9" s="13">
        <v>2943.6</v>
      </c>
    </row>
    <row r="10" spans="1:9" s="14" customFormat="1" ht="31.5" customHeight="1" x14ac:dyDescent="0.25">
      <c r="A10" s="12" t="s">
        <v>0</v>
      </c>
      <c r="B10" s="12" t="s">
        <v>1</v>
      </c>
      <c r="C10" s="15" t="s">
        <v>2</v>
      </c>
      <c r="D10" s="13" t="s">
        <v>3</v>
      </c>
      <c r="E10" s="13" t="s">
        <v>4</v>
      </c>
      <c r="F10" s="13" t="s">
        <v>27</v>
      </c>
      <c r="G10" s="13" t="s">
        <v>5</v>
      </c>
    </row>
    <row r="11" spans="1:9" s="18" customFormat="1" ht="15" customHeight="1" x14ac:dyDescent="0.25">
      <c r="A11" s="16" t="s">
        <v>7</v>
      </c>
      <c r="B11" s="16"/>
      <c r="C11" s="16"/>
      <c r="D11" s="17"/>
      <c r="E11" s="17"/>
      <c r="F11" s="17"/>
      <c r="G11" s="17"/>
    </row>
    <row r="12" spans="1:9" s="18" customFormat="1" ht="15" customHeight="1" x14ac:dyDescent="0.25">
      <c r="A12" s="19"/>
      <c r="B12" s="19"/>
      <c r="C12" s="20"/>
      <c r="D12" s="17"/>
      <c r="E12" s="17"/>
      <c r="F12" s="21"/>
      <c r="G12" s="17"/>
    </row>
    <row r="13" spans="1:9" s="18" customFormat="1" ht="15" customHeight="1" x14ac:dyDescent="0.25">
      <c r="A13" s="22" t="s">
        <v>8</v>
      </c>
      <c r="B13" s="22"/>
      <c r="C13" s="22"/>
      <c r="D13" s="17"/>
      <c r="E13" s="17"/>
      <c r="F13" s="21"/>
      <c r="G13" s="17"/>
    </row>
    <row r="14" spans="1:9" s="18" customFormat="1" ht="15" customHeight="1" x14ac:dyDescent="0.25">
      <c r="A14" s="19">
        <v>1</v>
      </c>
      <c r="B14" s="19" t="s">
        <v>65</v>
      </c>
      <c r="C14" s="20" t="s">
        <v>30</v>
      </c>
      <c r="D14" s="17">
        <v>60</v>
      </c>
      <c r="E14" s="17">
        <f>D14*700</f>
        <v>42000</v>
      </c>
      <c r="F14" s="21">
        <f t="shared" ref="F14:F27" si="0">E14/(12*$G$9)</f>
        <v>1.1890202473162115</v>
      </c>
      <c r="G14" s="17" t="s">
        <v>51</v>
      </c>
    </row>
    <row r="15" spans="1:9" s="18" customFormat="1" ht="15" customHeight="1" x14ac:dyDescent="0.25">
      <c r="A15" s="22" t="s">
        <v>9</v>
      </c>
      <c r="B15" s="22"/>
      <c r="C15" s="22"/>
      <c r="D15" s="17"/>
      <c r="E15" s="17"/>
      <c r="F15" s="21">
        <f t="shared" si="0"/>
        <v>0</v>
      </c>
      <c r="G15" s="17"/>
    </row>
    <row r="16" spans="1:9" s="18" customFormat="1" ht="15" customHeight="1" x14ac:dyDescent="0.25">
      <c r="A16" s="19"/>
      <c r="B16" s="19"/>
      <c r="C16" s="20"/>
      <c r="D16" s="17"/>
      <c r="E16" s="17"/>
      <c r="F16" s="21">
        <f t="shared" si="0"/>
        <v>0</v>
      </c>
      <c r="G16" s="17"/>
    </row>
    <row r="17" spans="1:7" s="18" customFormat="1" ht="15" customHeight="1" x14ac:dyDescent="0.25">
      <c r="A17" s="22" t="s">
        <v>10</v>
      </c>
      <c r="B17" s="22"/>
      <c r="C17" s="22"/>
      <c r="D17" s="17"/>
      <c r="E17" s="17"/>
      <c r="F17" s="21">
        <f t="shared" si="0"/>
        <v>0</v>
      </c>
      <c r="G17" s="17"/>
    </row>
    <row r="18" spans="1:7" s="18" customFormat="1" ht="15" customHeight="1" x14ac:dyDescent="0.25">
      <c r="A18" s="19"/>
      <c r="B18" s="19"/>
      <c r="C18" s="20"/>
      <c r="D18" s="17"/>
      <c r="E18" s="17"/>
      <c r="F18" s="21">
        <f t="shared" si="0"/>
        <v>0</v>
      </c>
      <c r="G18" s="17"/>
    </row>
    <row r="19" spans="1:7" s="18" customFormat="1" ht="15" customHeight="1" x14ac:dyDescent="0.25">
      <c r="A19" s="22" t="s">
        <v>11</v>
      </c>
      <c r="B19" s="22"/>
      <c r="C19" s="22"/>
      <c r="D19" s="17"/>
      <c r="E19" s="17"/>
      <c r="F19" s="21">
        <f t="shared" si="0"/>
        <v>0</v>
      </c>
      <c r="G19" s="17"/>
    </row>
    <row r="20" spans="1:7" s="18" customFormat="1" ht="15" customHeight="1" x14ac:dyDescent="0.25">
      <c r="A20" s="19"/>
      <c r="B20" s="19"/>
      <c r="C20" s="20"/>
      <c r="D20" s="17"/>
      <c r="E20" s="17"/>
      <c r="F20" s="21">
        <f t="shared" si="0"/>
        <v>0</v>
      </c>
      <c r="G20" s="17"/>
    </row>
    <row r="21" spans="1:7" s="18" customFormat="1" ht="15" customHeight="1" x14ac:dyDescent="0.25">
      <c r="A21" s="22" t="s">
        <v>12</v>
      </c>
      <c r="B21" s="22"/>
      <c r="C21" s="22"/>
      <c r="D21" s="17"/>
      <c r="E21" s="17"/>
      <c r="F21" s="21">
        <f t="shared" si="0"/>
        <v>0</v>
      </c>
      <c r="G21" s="17"/>
    </row>
    <row r="22" spans="1:7" s="18" customFormat="1" ht="15" customHeight="1" x14ac:dyDescent="0.25">
      <c r="A22" s="19"/>
      <c r="B22" s="19"/>
      <c r="C22" s="20"/>
      <c r="D22" s="17"/>
      <c r="E22" s="17"/>
      <c r="F22" s="21">
        <f t="shared" si="0"/>
        <v>0</v>
      </c>
      <c r="G22" s="17"/>
    </row>
    <row r="23" spans="1:7" s="18" customFormat="1" ht="15" customHeight="1" x14ac:dyDescent="0.25">
      <c r="A23" s="22" t="s">
        <v>13</v>
      </c>
      <c r="B23" s="22"/>
      <c r="C23" s="22"/>
      <c r="D23" s="17"/>
      <c r="E23" s="17"/>
      <c r="F23" s="21">
        <f t="shared" si="0"/>
        <v>0</v>
      </c>
      <c r="G23" s="17"/>
    </row>
    <row r="24" spans="1:7" s="18" customFormat="1" ht="15" customHeight="1" x14ac:dyDescent="0.25">
      <c r="A24" s="19">
        <v>1</v>
      </c>
      <c r="B24" s="19" t="s">
        <v>67</v>
      </c>
      <c r="C24" s="20" t="s">
        <v>30</v>
      </c>
      <c r="D24" s="17">
        <v>500</v>
      </c>
      <c r="E24" s="17">
        <f>D24*2708</f>
        <v>1354000</v>
      </c>
      <c r="F24" s="21">
        <f t="shared" si="0"/>
        <v>38.33174797300358</v>
      </c>
      <c r="G24" s="17" t="s">
        <v>58</v>
      </c>
    </row>
    <row r="25" spans="1:7" s="18" customFormat="1" ht="15" customHeight="1" x14ac:dyDescent="0.25">
      <c r="A25" s="20">
        <v>2</v>
      </c>
      <c r="B25" s="20" t="s">
        <v>61</v>
      </c>
      <c r="C25" s="20" t="s">
        <v>62</v>
      </c>
      <c r="D25" s="17">
        <v>700</v>
      </c>
      <c r="E25" s="17">
        <f>D25*600</f>
        <v>420000</v>
      </c>
      <c r="F25" s="21">
        <f t="shared" si="0"/>
        <v>11.890202473162116</v>
      </c>
      <c r="G25" s="17" t="s">
        <v>51</v>
      </c>
    </row>
    <row r="26" spans="1:7" s="18" customFormat="1" ht="15" customHeight="1" x14ac:dyDescent="0.25">
      <c r="A26" s="20">
        <v>3</v>
      </c>
      <c r="B26" s="20" t="s">
        <v>68</v>
      </c>
      <c r="C26" s="20" t="s">
        <v>69</v>
      </c>
      <c r="D26" s="17">
        <v>1</v>
      </c>
      <c r="E26" s="17">
        <f>D26*280000</f>
        <v>280000</v>
      </c>
      <c r="F26" s="21">
        <f t="shared" si="0"/>
        <v>7.9268016487747435</v>
      </c>
      <c r="G26" s="17" t="s">
        <v>70</v>
      </c>
    </row>
    <row r="27" spans="1:7" s="18" customFormat="1" ht="15" customHeight="1" x14ac:dyDescent="0.25">
      <c r="A27" s="16" t="s">
        <v>14</v>
      </c>
      <c r="B27" s="16"/>
      <c r="C27" s="16"/>
      <c r="D27" s="17"/>
      <c r="E27" s="17"/>
      <c r="F27" s="21">
        <f t="shared" si="0"/>
        <v>0</v>
      </c>
      <c r="G27" s="17"/>
    </row>
    <row r="28" spans="1:7" s="18" customFormat="1" ht="15" customHeight="1" x14ac:dyDescent="0.25">
      <c r="A28" s="19"/>
      <c r="B28" s="19"/>
      <c r="C28" s="20"/>
      <c r="D28" s="17"/>
      <c r="E28" s="17"/>
      <c r="F28" s="21">
        <f t="shared" ref="F28:F43" si="1">E28/(12*$G$9)</f>
        <v>0</v>
      </c>
      <c r="G28" s="17"/>
    </row>
    <row r="29" spans="1:7" s="18" customFormat="1" ht="15" customHeight="1" x14ac:dyDescent="0.25">
      <c r="A29" s="16" t="s">
        <v>15</v>
      </c>
      <c r="B29" s="16"/>
      <c r="C29" s="16"/>
      <c r="D29" s="17"/>
      <c r="E29" s="17"/>
      <c r="F29" s="21">
        <f t="shared" si="1"/>
        <v>0</v>
      </c>
      <c r="G29" s="17"/>
    </row>
    <row r="30" spans="1:7" s="18" customFormat="1" ht="15" customHeight="1" x14ac:dyDescent="0.25">
      <c r="A30" s="19">
        <v>1</v>
      </c>
      <c r="B30" s="19" t="s">
        <v>52</v>
      </c>
      <c r="C30" s="20" t="s">
        <v>30</v>
      </c>
      <c r="D30" s="17">
        <v>120</v>
      </c>
      <c r="E30" s="17">
        <f>D30*450</f>
        <v>54000</v>
      </c>
      <c r="F30" s="21">
        <f t="shared" si="1"/>
        <v>1.5287403179779864</v>
      </c>
      <c r="G30" s="17" t="s">
        <v>51</v>
      </c>
    </row>
    <row r="31" spans="1:7" s="18" customFormat="1" ht="15" customHeight="1" x14ac:dyDescent="0.25">
      <c r="A31" s="19">
        <v>2</v>
      </c>
      <c r="B31" s="19" t="s">
        <v>53</v>
      </c>
      <c r="C31" s="20" t="s">
        <v>30</v>
      </c>
      <c r="D31" s="17">
        <v>120</v>
      </c>
      <c r="E31" s="17">
        <f>D31*250</f>
        <v>30000</v>
      </c>
      <c r="F31" s="21">
        <f t="shared" si="1"/>
        <v>0.8493001766544368</v>
      </c>
      <c r="G31" s="17" t="s">
        <v>51</v>
      </c>
    </row>
    <row r="32" spans="1:7" s="18" customFormat="1" ht="15" customHeight="1" x14ac:dyDescent="0.25">
      <c r="A32" s="19">
        <v>3</v>
      </c>
      <c r="B32" s="19" t="s">
        <v>66</v>
      </c>
      <c r="C32" s="20"/>
      <c r="D32" s="17"/>
      <c r="E32" s="17"/>
      <c r="F32" s="21">
        <f t="shared" si="1"/>
        <v>0</v>
      </c>
      <c r="G32" s="17"/>
    </row>
    <row r="33" spans="1:7" s="18" customFormat="1" ht="15" customHeight="1" x14ac:dyDescent="0.25">
      <c r="A33" s="22" t="s">
        <v>16</v>
      </c>
      <c r="B33" s="22"/>
      <c r="C33" s="22"/>
      <c r="D33" s="17"/>
      <c r="E33" s="17"/>
      <c r="F33" s="21">
        <f t="shared" si="1"/>
        <v>0</v>
      </c>
      <c r="G33" s="17"/>
    </row>
    <row r="34" spans="1:7" s="18" customFormat="1" ht="15" customHeight="1" x14ac:dyDescent="0.25">
      <c r="A34" s="19"/>
      <c r="B34" s="19"/>
      <c r="C34" s="20"/>
      <c r="D34" s="17"/>
      <c r="E34" s="17"/>
      <c r="F34" s="21">
        <f t="shared" si="1"/>
        <v>0</v>
      </c>
      <c r="G34" s="17"/>
    </row>
    <row r="35" spans="1:7" s="18" customFormat="1" ht="15" customHeight="1" x14ac:dyDescent="0.25">
      <c r="A35" s="22" t="s">
        <v>17</v>
      </c>
      <c r="B35" s="22"/>
      <c r="C35" s="22"/>
      <c r="D35" s="17"/>
      <c r="E35" s="17"/>
      <c r="F35" s="21">
        <f t="shared" si="1"/>
        <v>0</v>
      </c>
      <c r="G35" s="17"/>
    </row>
    <row r="36" spans="1:7" s="18" customFormat="1" ht="15" customHeight="1" x14ac:dyDescent="0.25">
      <c r="A36" s="19"/>
      <c r="B36" s="19"/>
      <c r="C36" s="20"/>
      <c r="D36" s="17"/>
      <c r="E36" s="17"/>
      <c r="F36" s="21">
        <f t="shared" si="1"/>
        <v>0</v>
      </c>
      <c r="G36" s="17"/>
    </row>
    <row r="37" spans="1:7" s="18" customFormat="1" ht="15" customHeight="1" x14ac:dyDescent="0.25">
      <c r="A37" s="23" t="s">
        <v>18</v>
      </c>
      <c r="B37" s="23"/>
      <c r="C37" s="23"/>
      <c r="D37" s="24"/>
      <c r="E37" s="24"/>
      <c r="F37" s="21">
        <f t="shared" si="1"/>
        <v>0</v>
      </c>
      <c r="G37" s="24"/>
    </row>
    <row r="38" spans="1:7" s="14" customFormat="1" ht="15" customHeight="1" x14ac:dyDescent="0.25">
      <c r="A38" s="25">
        <v>1</v>
      </c>
      <c r="B38" s="25" t="s">
        <v>64</v>
      </c>
      <c r="C38" s="26" t="s">
        <v>33</v>
      </c>
      <c r="D38" s="13">
        <v>32</v>
      </c>
      <c r="E38" s="13">
        <f>D38*200</f>
        <v>6400</v>
      </c>
      <c r="F38" s="27">
        <f t="shared" ref="F38" si="2">E38/(12*$G$9)</f>
        <v>0.18118403768627986</v>
      </c>
      <c r="G38" s="28" t="s">
        <v>58</v>
      </c>
    </row>
    <row r="39" spans="1:7" s="18" customFormat="1" ht="15" customHeight="1" x14ac:dyDescent="0.25">
      <c r="A39" s="29"/>
      <c r="B39" s="29"/>
      <c r="C39" s="30"/>
      <c r="D39" s="24"/>
      <c r="E39" s="24"/>
      <c r="F39" s="21">
        <f t="shared" si="1"/>
        <v>0</v>
      </c>
      <c r="G39" s="24"/>
    </row>
    <row r="40" spans="1:7" s="18" customFormat="1" ht="15" customHeight="1" x14ac:dyDescent="0.25">
      <c r="A40" s="31" t="s">
        <v>21</v>
      </c>
      <c r="B40" s="31"/>
      <c r="C40" s="31"/>
      <c r="D40" s="24"/>
      <c r="E40" s="24"/>
      <c r="F40" s="21">
        <f t="shared" si="1"/>
        <v>0</v>
      </c>
      <c r="G40" s="24"/>
    </row>
    <row r="41" spans="1:7" s="18" customFormat="1" ht="15" customHeight="1" x14ac:dyDescent="0.25">
      <c r="A41" s="30"/>
      <c r="B41" s="30"/>
      <c r="C41" s="30"/>
      <c r="D41" s="24"/>
      <c r="E41" s="24"/>
      <c r="F41" s="21"/>
      <c r="G41" s="24"/>
    </row>
    <row r="42" spans="1:7" s="18" customFormat="1" ht="15" customHeight="1" x14ac:dyDescent="0.25">
      <c r="A42" s="31" t="s">
        <v>19</v>
      </c>
      <c r="B42" s="31"/>
      <c r="C42" s="31"/>
      <c r="D42" s="24"/>
      <c r="E42" s="24"/>
      <c r="F42" s="21">
        <f t="shared" si="1"/>
        <v>0</v>
      </c>
      <c r="G42" s="24"/>
    </row>
    <row r="43" spans="1:7" s="18" customFormat="1" ht="15" customHeight="1" x14ac:dyDescent="0.25">
      <c r="A43" s="29"/>
      <c r="B43" s="29"/>
      <c r="C43" s="30"/>
      <c r="D43" s="24"/>
      <c r="E43" s="24"/>
      <c r="F43" s="21">
        <f t="shared" si="1"/>
        <v>0</v>
      </c>
      <c r="G43" s="24"/>
    </row>
    <row r="44" spans="1:7" s="14" customFormat="1" ht="15" customHeight="1" x14ac:dyDescent="0.25">
      <c r="A44" s="32" t="s">
        <v>22</v>
      </c>
      <c r="B44" s="33"/>
      <c r="C44" s="33"/>
      <c r="D44" s="28"/>
      <c r="E44" s="28"/>
      <c r="F44" s="27">
        <f t="shared" ref="F44:F66" si="3">E44/(12*$G$9)</f>
        <v>0</v>
      </c>
      <c r="G44" s="28"/>
    </row>
    <row r="45" spans="1:7" s="14" customFormat="1" ht="15" customHeight="1" x14ac:dyDescent="0.25">
      <c r="A45" s="25">
        <v>1</v>
      </c>
      <c r="B45" s="25" t="s">
        <v>63</v>
      </c>
      <c r="C45" s="26" t="s">
        <v>33</v>
      </c>
      <c r="D45" s="13">
        <f>D9*3</f>
        <v>51</v>
      </c>
      <c r="E45" s="13">
        <f>D45*150</f>
        <v>7650</v>
      </c>
      <c r="F45" s="27">
        <f t="shared" si="3"/>
        <v>0.21657154504688139</v>
      </c>
      <c r="G45" s="28" t="s">
        <v>58</v>
      </c>
    </row>
    <row r="46" spans="1:7" s="14" customFormat="1" ht="15" customHeight="1" x14ac:dyDescent="0.25">
      <c r="A46" s="25">
        <v>2</v>
      </c>
      <c r="B46" s="25" t="s">
        <v>56</v>
      </c>
      <c r="C46" s="26" t="s">
        <v>31</v>
      </c>
      <c r="D46" s="13">
        <v>4</v>
      </c>
      <c r="E46" s="13">
        <f>D46*2200</f>
        <v>8800</v>
      </c>
      <c r="F46" s="27">
        <f t="shared" si="3"/>
        <v>0.24912805181863479</v>
      </c>
      <c r="G46" s="17" t="s">
        <v>51</v>
      </c>
    </row>
    <row r="47" spans="1:7" s="14" customFormat="1" ht="15" customHeight="1" x14ac:dyDescent="0.25">
      <c r="A47" s="34" t="s">
        <v>20</v>
      </c>
      <c r="B47" s="35"/>
      <c r="C47" s="35"/>
      <c r="D47" s="13"/>
      <c r="E47" s="13"/>
      <c r="F47" s="27">
        <f t="shared" si="3"/>
        <v>0</v>
      </c>
      <c r="G47" s="13"/>
    </row>
    <row r="48" spans="1:7" s="14" customFormat="1" ht="15" customHeight="1" x14ac:dyDescent="0.25">
      <c r="A48" s="25">
        <v>1</v>
      </c>
      <c r="B48" s="25" t="s">
        <v>34</v>
      </c>
      <c r="C48" s="26" t="s">
        <v>32</v>
      </c>
      <c r="D48" s="13">
        <v>25</v>
      </c>
      <c r="E48" s="13"/>
      <c r="F48" s="27">
        <f t="shared" si="3"/>
        <v>0</v>
      </c>
      <c r="G48" s="28" t="s">
        <v>58</v>
      </c>
    </row>
    <row r="49" spans="1:7" s="14" customFormat="1" ht="15" customHeight="1" x14ac:dyDescent="0.25">
      <c r="A49" s="34" t="s">
        <v>35</v>
      </c>
      <c r="B49" s="35"/>
      <c r="C49" s="35"/>
      <c r="D49" s="13"/>
      <c r="E49" s="13"/>
      <c r="F49" s="27">
        <f t="shared" si="3"/>
        <v>0</v>
      </c>
      <c r="G49" s="13"/>
    </row>
    <row r="50" spans="1:7" s="14" customFormat="1" ht="15" customHeight="1" x14ac:dyDescent="0.25">
      <c r="A50" s="25">
        <v>1</v>
      </c>
      <c r="B50" s="25" t="s">
        <v>47</v>
      </c>
      <c r="C50" s="26" t="s">
        <v>32</v>
      </c>
      <c r="D50" s="13">
        <v>52</v>
      </c>
      <c r="E50" s="13">
        <f>D50*1500</f>
        <v>78000</v>
      </c>
      <c r="F50" s="27">
        <f t="shared" si="3"/>
        <v>2.2081804593015355</v>
      </c>
      <c r="G50" s="13" t="s">
        <v>50</v>
      </c>
    </row>
    <row r="51" spans="1:7" s="14" customFormat="1" ht="15" customHeight="1" x14ac:dyDescent="0.25">
      <c r="A51" s="25">
        <v>2</v>
      </c>
      <c r="B51" s="25" t="s">
        <v>48</v>
      </c>
      <c r="C51" s="26" t="s">
        <v>31</v>
      </c>
      <c r="D51" s="13">
        <v>12</v>
      </c>
      <c r="E51" s="13">
        <f>D51*360</f>
        <v>4320</v>
      </c>
      <c r="F51" s="27">
        <f t="shared" si="3"/>
        <v>0.1222992254382389</v>
      </c>
      <c r="G51" s="13" t="s">
        <v>50</v>
      </c>
    </row>
    <row r="52" spans="1:7" s="14" customFormat="1" ht="15" customHeight="1" x14ac:dyDescent="0.25">
      <c r="A52" s="25">
        <v>3</v>
      </c>
      <c r="B52" s="25" t="s">
        <v>49</v>
      </c>
      <c r="C52" s="25" t="s">
        <v>31</v>
      </c>
      <c r="D52" s="13">
        <v>12</v>
      </c>
      <c r="E52" s="13">
        <f>D52*640</f>
        <v>7680</v>
      </c>
      <c r="F52" s="27">
        <f t="shared" si="3"/>
        <v>0.21742084522353583</v>
      </c>
      <c r="G52" s="13" t="s">
        <v>50</v>
      </c>
    </row>
    <row r="53" spans="1:7" s="14" customFormat="1" ht="15" customHeight="1" x14ac:dyDescent="0.25">
      <c r="A53" s="34" t="s">
        <v>23</v>
      </c>
      <c r="B53" s="36"/>
      <c r="C53" s="37"/>
      <c r="D53" s="13"/>
      <c r="E53" s="13"/>
      <c r="F53" s="27"/>
      <c r="G53" s="13"/>
    </row>
    <row r="54" spans="1:7" s="14" customFormat="1" ht="15" customHeight="1" x14ac:dyDescent="0.25">
      <c r="A54" s="34" t="s">
        <v>24</v>
      </c>
      <c r="B54" s="35"/>
      <c r="C54" s="35"/>
      <c r="D54" s="13"/>
      <c r="E54" s="13"/>
      <c r="F54" s="27">
        <f t="shared" si="3"/>
        <v>0</v>
      </c>
      <c r="G54" s="13"/>
    </row>
    <row r="55" spans="1:7" s="14" customFormat="1" ht="15" customHeight="1" x14ac:dyDescent="0.25">
      <c r="A55" s="25">
        <v>1</v>
      </c>
      <c r="B55" s="25" t="s">
        <v>54</v>
      </c>
      <c r="C55" s="26" t="s">
        <v>31</v>
      </c>
      <c r="D55" s="13">
        <v>1</v>
      </c>
      <c r="E55" s="13">
        <f>D55*5000</f>
        <v>5000</v>
      </c>
      <c r="F55" s="27">
        <f t="shared" si="3"/>
        <v>0.14155002944240613</v>
      </c>
      <c r="G55" s="28" t="s">
        <v>58</v>
      </c>
    </row>
    <row r="56" spans="1:7" s="14" customFormat="1" ht="15" customHeight="1" x14ac:dyDescent="0.25">
      <c r="A56" s="25">
        <v>2</v>
      </c>
      <c r="B56" s="25" t="s">
        <v>55</v>
      </c>
      <c r="C56" s="26" t="s">
        <v>31</v>
      </c>
      <c r="D56" s="13">
        <v>1</v>
      </c>
      <c r="E56" s="13">
        <f>D56*3000</f>
        <v>3000</v>
      </c>
      <c r="F56" s="27">
        <f t="shared" si="3"/>
        <v>8.4930017665443683E-2</v>
      </c>
      <c r="G56" s="28" t="s">
        <v>58</v>
      </c>
    </row>
    <row r="57" spans="1:7" s="14" customFormat="1" ht="15" customHeight="1" x14ac:dyDescent="0.25">
      <c r="A57" s="25"/>
      <c r="B57" s="25"/>
      <c r="C57" s="26"/>
      <c r="D57" s="13"/>
      <c r="E57" s="13"/>
      <c r="F57" s="27">
        <f t="shared" si="3"/>
        <v>0</v>
      </c>
      <c r="G57" s="13"/>
    </row>
    <row r="58" spans="1:7" s="14" customFormat="1" ht="15" customHeight="1" x14ac:dyDescent="0.25">
      <c r="A58" s="34" t="s">
        <v>25</v>
      </c>
      <c r="B58" s="35"/>
      <c r="C58" s="35"/>
      <c r="D58" s="13"/>
      <c r="E58" s="13"/>
      <c r="F58" s="27">
        <f t="shared" si="3"/>
        <v>0</v>
      </c>
      <c r="G58" s="13"/>
    </row>
    <row r="59" spans="1:7" s="14" customFormat="1" ht="15" customHeight="1" x14ac:dyDescent="0.25">
      <c r="A59" s="25"/>
      <c r="B59" s="25"/>
      <c r="C59" s="26"/>
      <c r="D59" s="13"/>
      <c r="E59" s="13"/>
      <c r="F59" s="27">
        <f t="shared" si="3"/>
        <v>0</v>
      </c>
      <c r="G59" s="13"/>
    </row>
    <row r="60" spans="1:7" s="14" customFormat="1" ht="15" customHeight="1" x14ac:dyDescent="0.25">
      <c r="A60" s="34" t="s">
        <v>26</v>
      </c>
      <c r="B60" s="35"/>
      <c r="C60" s="38"/>
      <c r="D60" s="13"/>
      <c r="E60" s="13"/>
      <c r="F60" s="27">
        <f t="shared" si="3"/>
        <v>0</v>
      </c>
      <c r="G60" s="13"/>
    </row>
    <row r="61" spans="1:7" s="14" customFormat="1" ht="15" customHeight="1" x14ac:dyDescent="0.25">
      <c r="A61" s="25"/>
      <c r="B61" s="25"/>
      <c r="C61" s="26"/>
      <c r="D61" s="13"/>
      <c r="E61" s="13"/>
      <c r="F61" s="27">
        <f t="shared" si="3"/>
        <v>0</v>
      </c>
      <c r="G61" s="13"/>
    </row>
    <row r="62" spans="1:7" s="14" customFormat="1" ht="15" customHeight="1" x14ac:dyDescent="0.25">
      <c r="A62" s="34" t="s">
        <v>28</v>
      </c>
      <c r="B62" s="35"/>
      <c r="C62" s="35"/>
      <c r="D62" s="13"/>
      <c r="E62" s="13"/>
      <c r="F62" s="27">
        <f t="shared" si="3"/>
        <v>0</v>
      </c>
      <c r="G62" s="13"/>
    </row>
    <row r="63" spans="1:7" s="14" customFormat="1" ht="15" customHeight="1" x14ac:dyDescent="0.25">
      <c r="A63" s="25"/>
      <c r="B63" s="25"/>
      <c r="C63" s="26"/>
      <c r="D63" s="13"/>
      <c r="E63" s="13"/>
      <c r="F63" s="27">
        <f t="shared" si="3"/>
        <v>0</v>
      </c>
      <c r="G63" s="13"/>
    </row>
    <row r="64" spans="1:7" s="14" customFormat="1" ht="15" customHeight="1" x14ac:dyDescent="0.25">
      <c r="A64" s="39" t="s">
        <v>36</v>
      </c>
      <c r="B64" s="39"/>
      <c r="C64" s="25"/>
      <c r="D64" s="13"/>
      <c r="E64" s="13"/>
      <c r="F64" s="40">
        <f t="shared" si="3"/>
        <v>0</v>
      </c>
      <c r="G64" s="13"/>
    </row>
    <row r="65" spans="1:7" s="14" customFormat="1" ht="15" customHeight="1" x14ac:dyDescent="0.25">
      <c r="A65" s="25">
        <v>1</v>
      </c>
      <c r="B65" s="25" t="s">
        <v>57</v>
      </c>
      <c r="C65" s="20" t="s">
        <v>30</v>
      </c>
      <c r="D65" s="13">
        <v>190</v>
      </c>
      <c r="E65" s="13">
        <f>D65*1000</f>
        <v>190000</v>
      </c>
      <c r="F65" s="40">
        <f t="shared" si="3"/>
        <v>5.3789011188114335</v>
      </c>
      <c r="G65" s="13" t="s">
        <v>60</v>
      </c>
    </row>
    <row r="66" spans="1:7" s="14" customFormat="1" ht="15" customHeight="1" x14ac:dyDescent="0.25">
      <c r="A66" s="25">
        <v>2</v>
      </c>
      <c r="B66" s="25" t="s">
        <v>59</v>
      </c>
      <c r="C66" s="20" t="s">
        <v>30</v>
      </c>
      <c r="D66" s="13">
        <v>190</v>
      </c>
      <c r="E66" s="13">
        <f>D66*1200</f>
        <v>228000</v>
      </c>
      <c r="F66" s="40">
        <f t="shared" si="3"/>
        <v>6.4546813425737195</v>
      </c>
      <c r="G66" s="13" t="s">
        <v>60</v>
      </c>
    </row>
    <row r="67" spans="1:7" s="14" customFormat="1" ht="15" customHeight="1" x14ac:dyDescent="0.25">
      <c r="A67" s="41" t="s">
        <v>39</v>
      </c>
      <c r="B67" s="41"/>
      <c r="C67" s="41"/>
      <c r="D67" s="41"/>
      <c r="E67" s="42">
        <f>SUM(E11:E65)</f>
        <v>2490850</v>
      </c>
      <c r="F67" s="43">
        <f>SUM(F12:F66)</f>
        <v>76.970659509897175</v>
      </c>
      <c r="G67" s="44"/>
    </row>
    <row r="68" spans="1:7" s="14" customFormat="1" ht="15" customHeight="1" x14ac:dyDescent="0.25">
      <c r="A68" s="45"/>
      <c r="B68" s="45"/>
      <c r="C68" s="45"/>
      <c r="D68" s="45"/>
      <c r="E68" s="46"/>
      <c r="F68" s="47"/>
      <c r="G68" s="48"/>
    </row>
    <row r="69" spans="1:7" s="14" customFormat="1" ht="15" customHeight="1" x14ac:dyDescent="0.25">
      <c r="A69" s="49" t="s">
        <v>37</v>
      </c>
      <c r="B69" s="49"/>
      <c r="C69" s="49"/>
      <c r="D69" s="49"/>
      <c r="F69" s="50" t="s">
        <v>38</v>
      </c>
      <c r="G69" s="50"/>
    </row>
    <row r="70" spans="1:7" x14ac:dyDescent="0.25">
      <c r="A70" s="3"/>
      <c r="B70" s="3"/>
      <c r="C70" s="3"/>
      <c r="D70" s="3"/>
    </row>
    <row r="71" spans="1:7" x14ac:dyDescent="0.25">
      <c r="A71" s="3"/>
      <c r="B71" s="3"/>
      <c r="C71" s="3"/>
      <c r="D71" s="3"/>
    </row>
    <row r="72" spans="1:7" x14ac:dyDescent="0.25">
      <c r="A72" s="9"/>
      <c r="B72" s="9"/>
      <c r="C72" s="9"/>
      <c r="D72" s="9"/>
      <c r="F72" s="10"/>
      <c r="G72" s="10"/>
    </row>
  </sheetData>
  <mergeCells count="37">
    <mergeCell ref="A69:D69"/>
    <mergeCell ref="A72:D72"/>
    <mergeCell ref="F72:G72"/>
    <mergeCell ref="F69:G69"/>
    <mergeCell ref="A58:C58"/>
    <mergeCell ref="A60:B60"/>
    <mergeCell ref="A62:C62"/>
    <mergeCell ref="A64:B64"/>
    <mergeCell ref="A67:D67"/>
    <mergeCell ref="A49:C49"/>
    <mergeCell ref="A53:C53"/>
    <mergeCell ref="A54:C54"/>
    <mergeCell ref="A37:C37"/>
    <mergeCell ref="A40:C40"/>
    <mergeCell ref="A42:C42"/>
    <mergeCell ref="A44:C44"/>
    <mergeCell ref="A47:C47"/>
    <mergeCell ref="A19:C19"/>
    <mergeCell ref="A33:C33"/>
    <mergeCell ref="A35:C35"/>
    <mergeCell ref="A23:C23"/>
    <mergeCell ref="A27:C27"/>
    <mergeCell ref="A29:C29"/>
    <mergeCell ref="A21:C21"/>
    <mergeCell ref="A1:G1"/>
    <mergeCell ref="A6:G6"/>
    <mergeCell ref="A7:G7"/>
    <mergeCell ref="A8:G8"/>
    <mergeCell ref="A3:G3"/>
    <mergeCell ref="A4:G4"/>
    <mergeCell ref="A5:G5"/>
    <mergeCell ref="A17:C17"/>
    <mergeCell ref="A9:C9"/>
    <mergeCell ref="E9:F9"/>
    <mergeCell ref="A11:C11"/>
    <mergeCell ref="A13:C13"/>
    <mergeCell ref="A15:C15"/>
  </mergeCells>
  <printOptions horizontalCentered="1"/>
  <pageMargins left="0.19685039370078741" right="0.19685039370078741" top="0.19685039370078741" bottom="0.19685039370078741" header="0" footer="0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2016-07-12T10:03:17Z</dcterms:modified>
</cp:coreProperties>
</file>