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45" activeTab="0"/>
  </bookViews>
  <sheets>
    <sheet name="БрК 83" sheetId="1" r:id="rId1"/>
  </sheets>
  <externalReferences>
    <externalReference r:id="rId4"/>
  </externalReferences>
  <definedNames>
    <definedName name="_xlnm.Print_Area" localSheetId="0">'БрК 83'!$A$1:$F$226</definedName>
    <definedName name="Excel_BuiltIn_Print_Area_4">#REF!</definedName>
    <definedName name="Excel_BuiltIn_Print_Area_5">#REF!</definedName>
    <definedName name="Excel_BuiltIn_Print_Area_3">#REF!</definedName>
    <definedName name="Excel_BuiltIn_Print_Area_10">#REF!</definedName>
    <definedName name="Excel_BuiltIn_Print_Area_9">#REF!</definedName>
    <definedName name="Excel_BuiltIn_Print_Area_8">#REF!</definedName>
    <definedName name="Excel_BuiltIn_Print_Area_1">#REF!</definedName>
    <definedName name="Excel_BuiltIn_Print_Area_7">#REF!</definedName>
  </definedNames>
  <calcPr fullCalcOnLoad="1"/>
</workbook>
</file>

<file path=xl/sharedStrings.xml><?xml version="1.0" encoding="utf-8"?>
<sst xmlns="http://schemas.openxmlformats.org/spreadsheetml/2006/main" count="308" uniqueCount="215">
  <si>
    <t xml:space="preserve">ООО "Коммунальная компания "Наш дом" </t>
  </si>
  <si>
    <t>Жилой дом по ул. Бр.Коростелевых, 83</t>
  </si>
  <si>
    <t>Отчет за 2012год.</t>
  </si>
  <si>
    <t>1. Сведения о доме:</t>
  </si>
  <si>
    <t>Площадь дома , кв. м</t>
  </si>
  <si>
    <t>1-2 секция</t>
  </si>
  <si>
    <t>3 секция</t>
  </si>
  <si>
    <t>кол-во жилых метров</t>
  </si>
  <si>
    <t>кол-во нежилых метров</t>
  </si>
  <si>
    <t>Итого общая площадь</t>
  </si>
  <si>
    <t>2. Ставки коммунальных платежей действовавших в 2012г.</t>
  </si>
  <si>
    <t>Перечень коммунальных услуг</t>
  </si>
  <si>
    <t>Ставка с 1.01.12</t>
  </si>
  <si>
    <t>Ставка с 1.07.12</t>
  </si>
  <si>
    <t>Ставка с 1.09.12</t>
  </si>
  <si>
    <t>Средне-годовая ставка</t>
  </si>
  <si>
    <t>Жилые помещения</t>
  </si>
  <si>
    <t>Жилые помеще-ния</t>
  </si>
  <si>
    <t xml:space="preserve">Жилые помеще-ния </t>
  </si>
  <si>
    <t>Техническое обслуживание (без службы консъержев)</t>
  </si>
  <si>
    <t>Служба консъержев</t>
  </si>
  <si>
    <t>Содержание управления ТСЖ</t>
  </si>
  <si>
    <t xml:space="preserve">Вода+канализация </t>
  </si>
  <si>
    <t>Вывоз бытового мусора</t>
  </si>
  <si>
    <t>Обслуживание лифтов</t>
  </si>
  <si>
    <t>Теплоснабжение</t>
  </si>
  <si>
    <t>Электричество в МОП</t>
  </si>
  <si>
    <t>Текущий и капитальный ремонт</t>
  </si>
  <si>
    <t>Вывоз крупногабаритного мусора и снега</t>
  </si>
  <si>
    <t>Обслуживание газового хоз-ва</t>
  </si>
  <si>
    <t>Поверка теплосчетчика</t>
  </si>
  <si>
    <t>Резервный фонд</t>
  </si>
  <si>
    <t>Итого:</t>
  </si>
  <si>
    <t>Итого без обсл. газ. хоз-ва для 3 сек.:</t>
  </si>
  <si>
    <t>Итого для 1.2 секции без службы консъержей:</t>
  </si>
  <si>
    <t>кроме того, в 2012г. с собственников взимались платежи:</t>
  </si>
  <si>
    <t>за домофон с 01.01.12 по 30.06.12</t>
  </si>
  <si>
    <t>30 руб. за квартиру</t>
  </si>
  <si>
    <t>за домофон с 01.07.12 по 31.12.12</t>
  </si>
  <si>
    <t>35 руб. за квартиру</t>
  </si>
  <si>
    <t>3. Доходы</t>
  </si>
  <si>
    <t>Начислено коммунальных платежей к уплате собственникам дома в 2012г.</t>
  </si>
  <si>
    <t>Оплачено собственниками дома в 2012г.</t>
  </si>
  <si>
    <t xml:space="preserve">Доходы от использования общего имущества дома: </t>
  </si>
  <si>
    <t>на 1 кв.м. в мес.</t>
  </si>
  <si>
    <t>Аренда места под рекламу Яшина И.Г.  с 01.01.12г. По 31.12.12г. За вычетом налогов</t>
  </si>
  <si>
    <t>4. Должники</t>
  </si>
  <si>
    <t>Долги собственников на начало 2012г.</t>
  </si>
  <si>
    <t>Долги собственников на конец 2012г.:</t>
  </si>
  <si>
    <t>в том числе крупные:</t>
  </si>
  <si>
    <t>Шматков С.Э.</t>
  </si>
  <si>
    <t>Шматкова С.Н.</t>
  </si>
  <si>
    <t>Шматков Э.В.</t>
  </si>
  <si>
    <t xml:space="preserve">кв.82 </t>
  </si>
  <si>
    <t xml:space="preserve">кв.87 </t>
  </si>
  <si>
    <t>КБ "Проект Куйбышев"</t>
  </si>
  <si>
    <t>5. Мероприятия, проведенные по должникам:</t>
  </si>
  <si>
    <t>6. Расходы:</t>
  </si>
  <si>
    <r>
      <t xml:space="preserve"> </t>
    </r>
    <r>
      <rPr>
        <b/>
        <sz val="12"/>
        <color indexed="8"/>
        <rFont val="Calibri"/>
        <family val="2"/>
      </rPr>
      <t xml:space="preserve">Теплоснабжение </t>
    </r>
  </si>
  <si>
    <t>Гкал</t>
  </si>
  <si>
    <t>Тн</t>
  </si>
  <si>
    <t>на 1 кв.м. руб./мес.</t>
  </si>
  <si>
    <t>Месяц</t>
  </si>
  <si>
    <t>Счет-фактура/тов. накладная</t>
  </si>
  <si>
    <t>Сумма</t>
  </si>
  <si>
    <t>Январь</t>
  </si>
  <si>
    <t>№598/10429 от 31.01.12</t>
  </si>
  <si>
    <t>Февраль</t>
  </si>
  <si>
    <t>№2772/10429 от 29.02.12</t>
  </si>
  <si>
    <t>Март</t>
  </si>
  <si>
    <t>№4947/10429 от 31.03.12</t>
  </si>
  <si>
    <t>Апрель</t>
  </si>
  <si>
    <t>№7049/10429 от 30.04.12</t>
  </si>
  <si>
    <t>Май</t>
  </si>
  <si>
    <t>№88877/10429 от 31.05.12</t>
  </si>
  <si>
    <t>Июнь</t>
  </si>
  <si>
    <t>№9533/10429 от 30.06.12</t>
  </si>
  <si>
    <t>Июль</t>
  </si>
  <si>
    <t>№10168/10429 от 31.07.12</t>
  </si>
  <si>
    <t>Август</t>
  </si>
  <si>
    <t>№10805/10429 от 31.08.12</t>
  </si>
  <si>
    <t>Сентябрь</t>
  </si>
  <si>
    <t>№11450/10429 от 30.09.12</t>
  </si>
  <si>
    <t>Октябрь</t>
  </si>
  <si>
    <t>№12302/10429 от 31.10.12</t>
  </si>
  <si>
    <t>Ноябрь</t>
  </si>
  <si>
    <t>№14300/10429 от 30.11.12</t>
  </si>
  <si>
    <t>Декабрь</t>
  </si>
  <si>
    <t>№16714/10429 от 31.12.12</t>
  </si>
  <si>
    <t>итого</t>
  </si>
  <si>
    <t>итого с 1% (*)</t>
  </si>
  <si>
    <t xml:space="preserve">Вода+канализация население </t>
  </si>
  <si>
    <t>счет-фактура</t>
  </si>
  <si>
    <t>сумма</t>
  </si>
  <si>
    <t>куб.м.</t>
  </si>
  <si>
    <t>на 1 кв.м.в мес.</t>
  </si>
  <si>
    <t>№34/6109 от 30.01.12</t>
  </si>
  <si>
    <t>№34/13888 от 29.02.12</t>
  </si>
  <si>
    <t>№34/20909 от 29.03.12</t>
  </si>
  <si>
    <t>№34/28204 от 27.04.12</t>
  </si>
  <si>
    <t>№34/35680 от 30.05.12</t>
  </si>
  <si>
    <t>№34/42795 от 30.06.12</t>
  </si>
  <si>
    <t>№34/6572 от 31.07.12</t>
  </si>
  <si>
    <t>№34/13642 от 31.08.12</t>
  </si>
  <si>
    <t>№34/21127 от 30.09.12</t>
  </si>
  <si>
    <t>№34/27816 от 31.10.12</t>
  </si>
  <si>
    <t>№34/35509 от 30.11.12</t>
  </si>
  <si>
    <t>№34/43226 от 31.12.12</t>
  </si>
  <si>
    <t xml:space="preserve"> </t>
  </si>
  <si>
    <t>Вода+канализация в офисах</t>
  </si>
  <si>
    <t>за год по счетам</t>
  </si>
  <si>
    <t xml:space="preserve">Эл./э в МОП </t>
  </si>
  <si>
    <t>кВт в мес.</t>
  </si>
  <si>
    <t xml:space="preserve">№757585 от 31.01.12  </t>
  </si>
  <si>
    <t>№769976 от 29.02.12</t>
  </si>
  <si>
    <t>№778370 от 31.03.12</t>
  </si>
  <si>
    <t>№802353 от 30.04.12</t>
  </si>
  <si>
    <t>№806727 от 31.05.12</t>
  </si>
  <si>
    <t>№833336 от 30.06.12</t>
  </si>
  <si>
    <t>№842128 от 31.07.12</t>
  </si>
  <si>
    <t>№851425 от 31.08.12</t>
  </si>
  <si>
    <t>№858410 от 30.09.12</t>
  </si>
  <si>
    <t>№865953 от 31.10.12</t>
  </si>
  <si>
    <t>№877124 от 30.11.12</t>
  </si>
  <si>
    <t>№884707 от 31.12.12</t>
  </si>
  <si>
    <t xml:space="preserve">Вывоз ТБО </t>
  </si>
  <si>
    <t>№1634 от 31.01.12г.</t>
  </si>
  <si>
    <t>№4437 от 29.02.12г.</t>
  </si>
  <si>
    <t>№7340 от 31.03.12г.</t>
  </si>
  <si>
    <t>№10890 от 30.04.12г.</t>
  </si>
  <si>
    <t>№13834 от 31.05.12</t>
  </si>
  <si>
    <t>№16895 от 30.06.12</t>
  </si>
  <si>
    <t>№25827 от 31.07.12</t>
  </si>
  <si>
    <t>№28808 от 31.08.12</t>
  </si>
  <si>
    <t>№31867 от 30.09.12</t>
  </si>
  <si>
    <t>№35271 от 31.10.12</t>
  </si>
  <si>
    <t>№38249 от 30.11.12</t>
  </si>
  <si>
    <t>№41216 от 31.12.12</t>
  </si>
  <si>
    <t xml:space="preserve">итого </t>
  </si>
  <si>
    <t xml:space="preserve">Вывоз крупногабаритного мусора и снега </t>
  </si>
  <si>
    <t xml:space="preserve"> №12 от 20.01.12г. (вывоз снега)</t>
  </si>
  <si>
    <t>№125 от 12.03.12 ( вывоз снега)</t>
  </si>
  <si>
    <t>№125 от 12.03.12 (чистка двора от снега)</t>
  </si>
  <si>
    <t>№129 от 21.03.12 (уборка и вывоз снега)</t>
  </si>
  <si>
    <t xml:space="preserve">Поверка  счетчиков </t>
  </si>
  <si>
    <t xml:space="preserve">Обслуживание лифтов </t>
  </si>
  <si>
    <t>№028 от 23.01.12 (освид. Лифтов)</t>
  </si>
  <si>
    <t>№4 от 31.01.12</t>
  </si>
  <si>
    <t xml:space="preserve">№128 от 29.02.12 </t>
  </si>
  <si>
    <t>№178 от 31.03.12</t>
  </si>
  <si>
    <t>№331 от 30.04.12</t>
  </si>
  <si>
    <t>№442 от 31.05.12</t>
  </si>
  <si>
    <t>№1475 от 29.05.12 (страх.лифтов)</t>
  </si>
  <si>
    <t>№531 от 30.06.12</t>
  </si>
  <si>
    <t>№537 от 31.07.12</t>
  </si>
  <si>
    <t>№699 от 31.08.12</t>
  </si>
  <si>
    <t>№803 от 30.09.12</t>
  </si>
  <si>
    <t>№ 910 от 31.10.12</t>
  </si>
  <si>
    <t>№1021 от 30.11.12</t>
  </si>
  <si>
    <t>№1131 от 31.12.12</t>
  </si>
  <si>
    <t>Обслуживане газового хоз-ва 1,2 сек, с октября с 3 сек.</t>
  </si>
  <si>
    <t>3 сек.</t>
  </si>
  <si>
    <t>№41 от 31.01.12</t>
  </si>
  <si>
    <t>№195 от 29.02.12</t>
  </si>
  <si>
    <t>№346 от 31.03.12</t>
  </si>
  <si>
    <t>№510 от 30.04.12</t>
  </si>
  <si>
    <t>№663 от 31.05.12</t>
  </si>
  <si>
    <t>№815 от 30.06.12</t>
  </si>
  <si>
    <t>№972 от 31.07.12</t>
  </si>
  <si>
    <t>№1126 от 31.08.12</t>
  </si>
  <si>
    <t>№1289 от 30.09.12</t>
  </si>
  <si>
    <t>№1446 от 31.10.12</t>
  </si>
  <si>
    <t>№1606 от 30.11.12</t>
  </si>
  <si>
    <t>№1771 от 31.12.12</t>
  </si>
  <si>
    <t>итого за год</t>
  </si>
  <si>
    <t>итого с 1% (*) за год</t>
  </si>
  <si>
    <t>Текущий ремонт из ставки УК</t>
  </si>
  <si>
    <t>Покраска фасада</t>
  </si>
  <si>
    <t xml:space="preserve">Ав. Отчет №439 от 11.10.12,№483 от 08.11.12 </t>
  </si>
  <si>
    <t>Покраска и ремонт фасада</t>
  </si>
  <si>
    <t xml:space="preserve">Акт №21 от 26.10.12 </t>
  </si>
  <si>
    <t>Промывка теплообменника</t>
  </si>
  <si>
    <t>№510 от 10.05.12</t>
  </si>
  <si>
    <t>уменьшить на доходы от рекламы Яшина</t>
  </si>
  <si>
    <t>итого с 1%</t>
  </si>
  <si>
    <t>Текущий ремонт из резервного фонда</t>
  </si>
  <si>
    <t xml:space="preserve">благоустройство территории </t>
  </si>
  <si>
    <t xml:space="preserve">Итого </t>
  </si>
  <si>
    <t>Итого с 1% (*)</t>
  </si>
  <si>
    <t>Домофон (в год)</t>
  </si>
  <si>
    <t xml:space="preserve">7. Перерасчет за 2012год. </t>
  </si>
  <si>
    <t>Статьи затрат</t>
  </si>
  <si>
    <t>Стоимость фактических расходов в 2012г.</t>
  </si>
  <si>
    <t>Общая площадь помещений для распределе-ния затрат</t>
  </si>
  <si>
    <t>Фактические затраты на 1 кв.м</t>
  </si>
  <si>
    <t>Ставка, выстав-ленная в квитан-циях в 2012 г.</t>
  </si>
  <si>
    <t>пересчет с 1 кв. м. в мес.</t>
  </si>
  <si>
    <t>Содержание службы ТСЖ</t>
  </si>
  <si>
    <t>Вода+канализация</t>
  </si>
  <si>
    <t>Эл/э в МОП</t>
  </si>
  <si>
    <t xml:space="preserve">Текущий ремонт </t>
  </si>
  <si>
    <t>Обслуживание газового хоз-ва (1.2с)</t>
  </si>
  <si>
    <t xml:space="preserve">Обслуживание газового хоз-ва ( 3с) </t>
  </si>
  <si>
    <t>Поверка счетчиков</t>
  </si>
  <si>
    <t>Для 1,2 сек.</t>
  </si>
  <si>
    <t xml:space="preserve">к возврату с 1 метра за год </t>
  </si>
  <si>
    <t>Для 3 сек.</t>
  </si>
  <si>
    <t>Отчет по резервному фонду</t>
  </si>
  <si>
    <t>Остаток на 01.01.12</t>
  </si>
  <si>
    <t>Собрано в резервный фонд за 2012 г</t>
  </si>
  <si>
    <t>Удержено из резервного фонда</t>
  </si>
  <si>
    <t>в том числе на асфальт</t>
  </si>
  <si>
    <t>в том числе на монтаж шлагбаума</t>
  </si>
  <si>
    <t>в том числе на РКО</t>
  </si>
  <si>
    <t>Остаток на 01.01.13: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</si>
</sst>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0%"/>
    <numFmt numFmtId="166" formatCode="0.00%"/>
    <numFmt numFmtId="167" formatCode="0.00"/>
    <numFmt numFmtId="168" formatCode="#,##0&quot;р.&quot;"/>
    <numFmt numFmtId="169" formatCode="#,##0.00&quot;р.&quot;"/>
    <numFmt numFmtId="170" formatCode="DD/MMM"/>
    <numFmt numFmtId="171" formatCode="0"/>
    <numFmt numFmtId="172" formatCode="#,##0.00"/>
    <numFmt numFmtId="173" formatCode="DD/MM/YYYY"/>
    <numFmt numFmtId="174" formatCode="0.0"/>
    <numFmt numFmtId="175" formatCode="#,##0&quot;р.&quot;;[RED]\-#,##0&quot;р.&quot;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i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name val="Calibri"/>
      <family val="2"/>
    </font>
    <font>
      <sz val="10.5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60">
    <xf numFmtId="164" fontId="0" fillId="0" borderId="0" xfId="0" applyAlignment="1">
      <alignment/>
    </xf>
    <xf numFmtId="164" fontId="19" fillId="0" borderId="0" xfId="0" applyFont="1" applyBorder="1" applyAlignment="1">
      <alignment horizontal="center"/>
    </xf>
    <xf numFmtId="164" fontId="19" fillId="0" borderId="0" xfId="0" applyFont="1" applyAlignment="1">
      <alignment/>
    </xf>
    <xf numFmtId="164" fontId="9" fillId="0" borderId="0" xfId="0" applyFont="1" applyAlignment="1">
      <alignment horizontal="center"/>
    </xf>
    <xf numFmtId="164" fontId="20" fillId="0" borderId="0" xfId="0" applyFont="1" applyBorder="1" applyAlignment="1">
      <alignment horizontal="center"/>
    </xf>
    <xf numFmtId="164" fontId="0" fillId="24" borderId="0" xfId="0" applyFont="1" applyFill="1" applyAlignment="1">
      <alignment/>
    </xf>
    <xf numFmtId="164" fontId="19" fillId="0" borderId="0" xfId="0" applyFont="1" applyAlignment="1">
      <alignment/>
    </xf>
    <xf numFmtId="164" fontId="9" fillId="0" borderId="0" xfId="0" applyFont="1" applyAlignment="1">
      <alignment/>
    </xf>
    <xf numFmtId="164" fontId="0" fillId="0" borderId="10" xfId="0" applyBorder="1" applyAlignment="1">
      <alignment/>
    </xf>
    <xf numFmtId="164" fontId="9" fillId="0" borderId="11" xfId="0" applyFont="1" applyBorder="1" applyAlignment="1">
      <alignment/>
    </xf>
    <xf numFmtId="164" fontId="9" fillId="0" borderId="12" xfId="0" applyFont="1" applyBorder="1" applyAlignment="1">
      <alignment/>
    </xf>
    <xf numFmtId="164" fontId="9" fillId="0" borderId="13" xfId="0" applyFont="1" applyBorder="1" applyAlignment="1">
      <alignment/>
    </xf>
    <xf numFmtId="164" fontId="0" fillId="0" borderId="14" xfId="0" applyFont="1" applyBorder="1" applyAlignment="1">
      <alignment/>
    </xf>
    <xf numFmtId="164" fontId="0" fillId="0" borderId="15" xfId="0" applyFont="1" applyBorder="1" applyAlignment="1">
      <alignment/>
    </xf>
    <xf numFmtId="164" fontId="0" fillId="0" borderId="16" xfId="0" applyFont="1" applyBorder="1" applyAlignment="1">
      <alignment/>
    </xf>
    <xf numFmtId="166" fontId="0" fillId="0" borderId="0" xfId="19" applyNumberFormat="1" applyFont="1" applyFill="1" applyBorder="1" applyAlignment="1" applyProtection="1">
      <alignment/>
      <protection/>
    </xf>
    <xf numFmtId="164" fontId="0" fillId="0" borderId="0" xfId="0" applyFont="1" applyFill="1" applyBorder="1" applyAlignment="1">
      <alignment/>
    </xf>
    <xf numFmtId="164" fontId="0" fillId="0" borderId="0" xfId="0" applyBorder="1" applyAlignment="1">
      <alignment/>
    </xf>
    <xf numFmtId="164" fontId="21" fillId="0" borderId="0" xfId="0" applyFont="1" applyAlignment="1">
      <alignment/>
    </xf>
    <xf numFmtId="164" fontId="0" fillId="0" borderId="14" xfId="0" applyFont="1" applyBorder="1" applyAlignment="1">
      <alignment horizontal="center" vertical="center" wrapText="1"/>
    </xf>
    <xf numFmtId="164" fontId="0" fillId="0" borderId="14" xfId="0" applyFont="1" applyBorder="1" applyAlignment="1">
      <alignment horizontal="center" vertical="center"/>
    </xf>
    <xf numFmtId="164" fontId="22" fillId="0" borderId="14" xfId="0" applyFont="1" applyBorder="1" applyAlignment="1">
      <alignment horizontal="center" vertical="center"/>
    </xf>
    <xf numFmtId="164" fontId="22" fillId="0" borderId="14" xfId="0" applyFont="1" applyBorder="1" applyAlignment="1">
      <alignment horizontal="center" vertical="center" wrapText="1"/>
    </xf>
    <xf numFmtId="164" fontId="22" fillId="0" borderId="16" xfId="0" applyFont="1" applyBorder="1" applyAlignment="1">
      <alignment horizontal="center" vertical="center" wrapText="1"/>
    </xf>
    <xf numFmtId="164" fontId="0" fillId="0" borderId="14" xfId="0" applyFont="1" applyBorder="1" applyAlignment="1">
      <alignment horizontal="left" vertical="center" wrapText="1"/>
    </xf>
    <xf numFmtId="167" fontId="0" fillId="0" borderId="14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67" fontId="0" fillId="0" borderId="14" xfId="0" applyNumberFormat="1" applyFont="1" applyBorder="1" applyAlignment="1">
      <alignment horizontal="center" vertical="center"/>
    </xf>
    <xf numFmtId="164" fontId="0" fillId="0" borderId="14" xfId="0" applyFont="1" applyBorder="1" applyAlignment="1">
      <alignment wrapText="1"/>
    </xf>
    <xf numFmtId="164" fontId="0" fillId="0" borderId="16" xfId="0" applyFont="1" applyBorder="1" applyAlignment="1">
      <alignment wrapText="1"/>
    </xf>
    <xf numFmtId="167" fontId="0" fillId="0" borderId="16" xfId="0" applyNumberFormat="1" applyBorder="1" applyAlignment="1">
      <alignment horizontal="center" vertical="center"/>
    </xf>
    <xf numFmtId="167" fontId="0" fillId="0" borderId="17" xfId="0" applyNumberFormat="1" applyBorder="1" applyAlignment="1">
      <alignment horizontal="center" vertical="center"/>
    </xf>
    <xf numFmtId="164" fontId="0" fillId="0" borderId="16" xfId="0" applyFont="1" applyFill="1" applyBorder="1" applyAlignment="1">
      <alignment/>
    </xf>
    <xf numFmtId="164" fontId="0" fillId="0" borderId="16" xfId="0" applyBorder="1" applyAlignment="1">
      <alignment horizontal="center" vertical="center"/>
    </xf>
    <xf numFmtId="164" fontId="0" fillId="0" borderId="17" xfId="0" applyBorder="1" applyAlignment="1">
      <alignment horizontal="center" vertical="center"/>
    </xf>
    <xf numFmtId="167" fontId="0" fillId="0" borderId="16" xfId="0" applyNumberFormat="1" applyFont="1" applyBorder="1" applyAlignment="1">
      <alignment horizontal="center" vertical="center"/>
    </xf>
    <xf numFmtId="164" fontId="9" fillId="0" borderId="18" xfId="0" applyFont="1" applyFill="1" applyBorder="1" applyAlignment="1">
      <alignment/>
    </xf>
    <xf numFmtId="167" fontId="9" fillId="0" borderId="19" xfId="0" applyNumberFormat="1" applyFont="1" applyBorder="1" applyAlignment="1">
      <alignment horizontal="center"/>
    </xf>
    <xf numFmtId="167" fontId="9" fillId="0" borderId="19" xfId="0" applyNumberFormat="1" applyFont="1" applyBorder="1" applyAlignment="1">
      <alignment horizontal="center" vertical="center"/>
    </xf>
    <xf numFmtId="164" fontId="9" fillId="0" borderId="19" xfId="0" applyFont="1" applyFill="1" applyBorder="1" applyAlignment="1">
      <alignment wrapText="1"/>
    </xf>
    <xf numFmtId="164" fontId="0" fillId="0" borderId="0" xfId="0" applyFill="1" applyBorder="1" applyAlignment="1">
      <alignment/>
    </xf>
    <xf numFmtId="164" fontId="0" fillId="0" borderId="0" xfId="0" applyBorder="1" applyAlignment="1">
      <alignment horizontal="center"/>
    </xf>
    <xf numFmtId="168" fontId="9" fillId="0" borderId="14" xfId="0" applyNumberFormat="1" applyFont="1" applyBorder="1" applyAlignment="1">
      <alignment/>
    </xf>
    <xf numFmtId="164" fontId="0" fillId="0" borderId="0" xfId="0" applyBorder="1" applyAlignment="1">
      <alignment wrapText="1"/>
    </xf>
    <xf numFmtId="168" fontId="9" fillId="0" borderId="0" xfId="0" applyNumberFormat="1" applyFont="1" applyBorder="1" applyAlignment="1">
      <alignment/>
    </xf>
    <xf numFmtId="164" fontId="0" fillId="0" borderId="14" xfId="0" applyFont="1" applyFill="1" applyBorder="1" applyAlignment="1">
      <alignment horizontal="center" wrapText="1"/>
    </xf>
    <xf numFmtId="168" fontId="0" fillId="0" borderId="14" xfId="0" applyNumberFormat="1" applyFont="1" applyBorder="1" applyAlignment="1">
      <alignment horizontal="center" wrapText="1"/>
    </xf>
    <xf numFmtId="169" fontId="0" fillId="0" borderId="14" xfId="0" applyNumberFormat="1" applyBorder="1" applyAlignment="1">
      <alignment wrapText="1"/>
    </xf>
    <xf numFmtId="164" fontId="0" fillId="0" borderId="0" xfId="0" applyFill="1" applyAlignment="1">
      <alignment/>
    </xf>
    <xf numFmtId="168" fontId="0" fillId="0" borderId="0" xfId="0" applyNumberFormat="1" applyAlignment="1">
      <alignment/>
    </xf>
    <xf numFmtId="168" fontId="0" fillId="0" borderId="14" xfId="0" applyNumberFormat="1" applyBorder="1" applyAlignment="1">
      <alignment/>
    </xf>
    <xf numFmtId="168" fontId="0" fillId="0" borderId="0" xfId="0" applyNumberFormat="1" applyBorder="1" applyAlignment="1">
      <alignment/>
    </xf>
    <xf numFmtId="164" fontId="19" fillId="0" borderId="0" xfId="0" applyFont="1" applyBorder="1" applyAlignment="1">
      <alignment/>
    </xf>
    <xf numFmtId="170" fontId="0" fillId="0" borderId="0" xfId="0" applyNumberFormat="1" applyFill="1" applyBorder="1" applyAlignment="1">
      <alignment horizontal="left"/>
    </xf>
    <xf numFmtId="164" fontId="0" fillId="24" borderId="0" xfId="0" applyFill="1" applyBorder="1" applyAlignment="1">
      <alignment horizontal="left"/>
    </xf>
    <xf numFmtId="164" fontId="0" fillId="0" borderId="0" xfId="0" applyFill="1" applyBorder="1" applyAlignment="1">
      <alignment horizontal="left" wrapText="1"/>
    </xf>
    <xf numFmtId="164" fontId="9" fillId="0" borderId="14" xfId="0" applyFont="1" applyBorder="1" applyAlignment="1">
      <alignment/>
    </xf>
    <xf numFmtId="164" fontId="0" fillId="0" borderId="14" xfId="0" applyFont="1" applyBorder="1" applyAlignment="1">
      <alignment horizontal="center"/>
    </xf>
    <xf numFmtId="164" fontId="0" fillId="0" borderId="14" xfId="0" applyFont="1" applyBorder="1" applyAlignment="1">
      <alignment horizontal="center" wrapText="1"/>
    </xf>
    <xf numFmtId="164" fontId="24" fillId="0" borderId="14" xfId="0" applyFont="1" applyBorder="1" applyAlignment="1">
      <alignment/>
    </xf>
    <xf numFmtId="164" fontId="0" fillId="24" borderId="14" xfId="0" applyFont="1" applyFill="1" applyBorder="1" applyAlignment="1">
      <alignment/>
    </xf>
    <xf numFmtId="169" fontId="0" fillId="0" borderId="14" xfId="0" applyNumberFormat="1" applyBorder="1" applyAlignment="1">
      <alignment/>
    </xf>
    <xf numFmtId="167" fontId="0" fillId="0" borderId="14" xfId="0" applyNumberFormat="1" applyBorder="1" applyAlignment="1">
      <alignment/>
    </xf>
    <xf numFmtId="167" fontId="9" fillId="0" borderId="14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164" fontId="25" fillId="0" borderId="14" xfId="0" applyFont="1" applyBorder="1" applyAlignment="1">
      <alignment/>
    </xf>
    <xf numFmtId="164" fontId="26" fillId="0" borderId="14" xfId="0" applyFont="1" applyBorder="1" applyAlignment="1">
      <alignment horizontal="center"/>
    </xf>
    <xf numFmtId="168" fontId="26" fillId="0" borderId="14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171" fontId="0" fillId="0" borderId="14" xfId="0" applyNumberFormat="1" applyBorder="1" applyAlignment="1">
      <alignment/>
    </xf>
    <xf numFmtId="171" fontId="9" fillId="0" borderId="14" xfId="0" applyNumberFormat="1" applyFont="1" applyBorder="1" applyAlignment="1">
      <alignment/>
    </xf>
    <xf numFmtId="164" fontId="9" fillId="0" borderId="14" xfId="0" applyFont="1" applyFill="1" applyBorder="1" applyAlignment="1">
      <alignment/>
    </xf>
    <xf numFmtId="167" fontId="9" fillId="0" borderId="14" xfId="0" applyNumberFormat="1" applyFont="1" applyBorder="1" applyAlignment="1">
      <alignment/>
    </xf>
    <xf numFmtId="169" fontId="9" fillId="0" borderId="0" xfId="0" applyNumberFormat="1" applyFont="1" applyAlignment="1">
      <alignment/>
    </xf>
    <xf numFmtId="164" fontId="9" fillId="0" borderId="0" xfId="0" applyFont="1" applyFill="1" applyBorder="1" applyAlignment="1">
      <alignment/>
    </xf>
    <xf numFmtId="168" fontId="9" fillId="0" borderId="0" xfId="0" applyNumberFormat="1" applyFont="1" applyBorder="1" applyAlignment="1">
      <alignment/>
    </xf>
    <xf numFmtId="164" fontId="25" fillId="0" borderId="14" xfId="0" applyFont="1" applyFill="1" applyBorder="1" applyAlignment="1">
      <alignment/>
    </xf>
    <xf numFmtId="168" fontId="9" fillId="0" borderId="14" xfId="0" applyNumberFormat="1" applyFont="1" applyBorder="1" applyAlignment="1">
      <alignment/>
    </xf>
    <xf numFmtId="171" fontId="0" fillId="0" borderId="14" xfId="0" applyNumberFormat="1" applyFill="1" applyBorder="1" applyAlignment="1">
      <alignment/>
    </xf>
    <xf numFmtId="168" fontId="0" fillId="0" borderId="0" xfId="0" applyNumberFormat="1" applyAlignment="1">
      <alignment/>
    </xf>
    <xf numFmtId="164" fontId="0" fillId="0" borderId="0" xfId="0" applyAlignment="1">
      <alignment wrapText="1"/>
    </xf>
    <xf numFmtId="164" fontId="21" fillId="0" borderId="14" xfId="0" applyFont="1" applyBorder="1" applyAlignment="1">
      <alignment wrapText="1"/>
    </xf>
    <xf numFmtId="168" fontId="0" fillId="0" borderId="14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8" fontId="0" fillId="0" borderId="15" xfId="0" applyNumberFormat="1" applyFont="1" applyBorder="1" applyAlignment="1">
      <alignment/>
    </xf>
    <xf numFmtId="164" fontId="23" fillId="0" borderId="14" xfId="0" applyFont="1" applyFill="1" applyBorder="1" applyAlignment="1">
      <alignment/>
    </xf>
    <xf numFmtId="164" fontId="23" fillId="0" borderId="14" xfId="0" applyFont="1" applyBorder="1" applyAlignment="1">
      <alignment/>
    </xf>
    <xf numFmtId="164" fontId="22" fillId="0" borderId="14" xfId="0" applyFont="1" applyBorder="1" applyAlignment="1">
      <alignment horizontal="left"/>
    </xf>
    <xf numFmtId="168" fontId="0" fillId="0" borderId="14" xfId="0" applyNumberFormat="1" applyFont="1" applyBorder="1" applyAlignment="1">
      <alignment horizontal="right"/>
    </xf>
    <xf numFmtId="164" fontId="9" fillId="0" borderId="14" xfId="0" applyFont="1" applyBorder="1" applyAlignment="1">
      <alignment wrapText="1"/>
    </xf>
    <xf numFmtId="164" fontId="9" fillId="0" borderId="0" xfId="0" applyFont="1" applyBorder="1" applyAlignment="1">
      <alignment wrapText="1"/>
    </xf>
    <xf numFmtId="164" fontId="27" fillId="0" borderId="14" xfId="0" applyFon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0" xfId="0" applyNumberFormat="1" applyAlignment="1">
      <alignment/>
    </xf>
    <xf numFmtId="169" fontId="0" fillId="0" borderId="0" xfId="0" applyNumberFormat="1" applyAlignment="1">
      <alignment/>
    </xf>
    <xf numFmtId="168" fontId="9" fillId="0" borderId="0" xfId="0" applyNumberFormat="1" applyFont="1" applyAlignment="1">
      <alignment/>
    </xf>
    <xf numFmtId="168" fontId="0" fillId="0" borderId="14" xfId="0" applyNumberFormat="1" applyBorder="1" applyAlignment="1">
      <alignment/>
    </xf>
    <xf numFmtId="164" fontId="0" fillId="0" borderId="14" xfId="0" applyFont="1" applyBorder="1" applyAlignment="1">
      <alignment horizontal="left" wrapText="1"/>
    </xf>
    <xf numFmtId="168" fontId="0" fillId="0" borderId="14" xfId="0" applyNumberFormat="1" applyFill="1" applyBorder="1" applyAlignment="1">
      <alignment/>
    </xf>
    <xf numFmtId="164" fontId="0" fillId="0" borderId="16" xfId="0" applyFont="1" applyBorder="1" applyAlignment="1">
      <alignment horizontal="left" wrapText="1"/>
    </xf>
    <xf numFmtId="168" fontId="0" fillId="0" borderId="16" xfId="0" applyNumberFormat="1" applyBorder="1" applyAlignment="1">
      <alignment/>
    </xf>
    <xf numFmtId="164" fontId="9" fillId="0" borderId="16" xfId="0" applyFont="1" applyBorder="1" applyAlignment="1">
      <alignment horizontal="left" wrapText="1"/>
    </xf>
    <xf numFmtId="164" fontId="27" fillId="0" borderId="16" xfId="0" applyFont="1" applyBorder="1" applyAlignment="1">
      <alignment horizontal="left" vertical="top" wrapText="1"/>
    </xf>
    <xf numFmtId="164" fontId="23" fillId="0" borderId="0" xfId="0" applyFont="1" applyFill="1" applyBorder="1" applyAlignment="1">
      <alignment wrapText="1"/>
    </xf>
    <xf numFmtId="164" fontId="23" fillId="0" borderId="16" xfId="0" applyFont="1" applyBorder="1" applyAlignment="1">
      <alignment/>
    </xf>
    <xf numFmtId="173" fontId="0" fillId="0" borderId="16" xfId="0" applyNumberFormat="1" applyBorder="1" applyAlignment="1">
      <alignment horizontal="left"/>
    </xf>
    <xf numFmtId="168" fontId="9" fillId="0" borderId="16" xfId="0" applyNumberFormat="1" applyFont="1" applyBorder="1" applyAlignment="1">
      <alignment/>
    </xf>
    <xf numFmtId="164" fontId="23" fillId="0" borderId="0" xfId="0" applyFont="1" applyFill="1" applyBorder="1" applyAlignment="1">
      <alignment/>
    </xf>
    <xf numFmtId="164" fontId="9" fillId="0" borderId="0" xfId="0" applyFont="1" applyBorder="1" applyAlignment="1">
      <alignment/>
    </xf>
    <xf numFmtId="169" fontId="9" fillId="0" borderId="0" xfId="0" applyNumberFormat="1" applyFont="1" applyBorder="1" applyAlignment="1">
      <alignment/>
    </xf>
    <xf numFmtId="164" fontId="23" fillId="0" borderId="20" xfId="0" applyFont="1" applyFill="1" applyBorder="1" applyAlignment="1">
      <alignment/>
    </xf>
    <xf numFmtId="164" fontId="9" fillId="0" borderId="21" xfId="0" applyFont="1" applyBorder="1" applyAlignment="1">
      <alignment/>
    </xf>
    <xf numFmtId="168" fontId="9" fillId="0" borderId="22" xfId="0" applyNumberFormat="1" applyFont="1" applyBorder="1" applyAlignment="1">
      <alignment/>
    </xf>
    <xf numFmtId="164" fontId="22" fillId="0" borderId="19" xfId="0" applyFont="1" applyBorder="1" applyAlignment="1">
      <alignment horizontal="center" vertical="center" wrapText="1"/>
    </xf>
    <xf numFmtId="164" fontId="22" fillId="0" borderId="12" xfId="0" applyFont="1" applyBorder="1" applyAlignment="1">
      <alignment horizontal="center" vertical="center" wrapText="1"/>
    </xf>
    <xf numFmtId="172" fontId="22" fillId="0" borderId="19" xfId="0" applyNumberFormat="1" applyFont="1" applyBorder="1" applyAlignment="1">
      <alignment horizontal="center" vertical="center" wrapText="1"/>
    </xf>
    <xf numFmtId="164" fontId="22" fillId="0" borderId="23" xfId="0" applyFont="1" applyBorder="1" applyAlignment="1">
      <alignment horizontal="center" vertical="center" wrapText="1"/>
    </xf>
    <xf numFmtId="167" fontId="0" fillId="0" borderId="0" xfId="0" applyNumberFormat="1" applyFont="1" applyBorder="1" applyAlignment="1">
      <alignment horizontal="center" vertical="center"/>
    </xf>
    <xf numFmtId="164" fontId="0" fillId="0" borderId="24" xfId="0" applyFont="1" applyBorder="1" applyAlignment="1">
      <alignment/>
    </xf>
    <xf numFmtId="168" fontId="0" fillId="0" borderId="24" xfId="0" applyNumberFormat="1" applyFill="1" applyBorder="1" applyAlignment="1">
      <alignment/>
    </xf>
    <xf numFmtId="164" fontId="0" fillId="0" borderId="25" xfId="0" applyBorder="1" applyAlignment="1">
      <alignment/>
    </xf>
    <xf numFmtId="172" fontId="0" fillId="0" borderId="25" xfId="0" applyNumberFormat="1" applyBorder="1" applyAlignment="1">
      <alignment/>
    </xf>
    <xf numFmtId="167" fontId="0" fillId="0" borderId="24" xfId="0" applyNumberFormat="1" applyBorder="1" applyAlignment="1">
      <alignment/>
    </xf>
    <xf numFmtId="167" fontId="0" fillId="0" borderId="25" xfId="0" applyNumberFormat="1" applyFont="1" applyBorder="1" applyAlignment="1">
      <alignment/>
    </xf>
    <xf numFmtId="167" fontId="0" fillId="0" borderId="0" xfId="0" applyNumberFormat="1" applyBorder="1" applyAlignment="1">
      <alignment horizontal="center" vertical="center"/>
    </xf>
    <xf numFmtId="168" fontId="0" fillId="0" borderId="25" xfId="0" applyNumberFormat="1" applyBorder="1" applyAlignment="1">
      <alignment/>
    </xf>
    <xf numFmtId="164" fontId="0" fillId="0" borderId="25" xfId="0" applyFont="1" applyBorder="1" applyAlignment="1">
      <alignment wrapText="1"/>
    </xf>
    <xf numFmtId="167" fontId="28" fillId="0" borderId="25" xfId="0" applyNumberFormat="1" applyFont="1" applyBorder="1" applyAlignment="1">
      <alignment/>
    </xf>
    <xf numFmtId="168" fontId="0" fillId="0" borderId="25" xfId="0" applyNumberFormat="1" applyFont="1" applyBorder="1" applyAlignment="1">
      <alignment/>
    </xf>
    <xf numFmtId="174" fontId="0" fillId="0" borderId="25" xfId="0" applyNumberFormat="1" applyFont="1" applyBorder="1" applyAlignment="1">
      <alignment/>
    </xf>
    <xf numFmtId="175" fontId="9" fillId="0" borderId="0" xfId="0" applyNumberFormat="1" applyFont="1" applyAlignment="1">
      <alignment/>
    </xf>
    <xf numFmtId="174" fontId="0" fillId="0" borderId="25" xfId="0" applyNumberFormat="1" applyBorder="1" applyAlignment="1">
      <alignment/>
    </xf>
    <xf numFmtId="164" fontId="29" fillId="0" borderId="25" xfId="0" applyFont="1" applyBorder="1" applyAlignment="1">
      <alignment/>
    </xf>
    <xf numFmtId="168" fontId="0" fillId="24" borderId="25" xfId="0" applyNumberFormat="1" applyFill="1" applyBorder="1" applyAlignment="1">
      <alignment/>
    </xf>
    <xf numFmtId="172" fontId="0" fillId="0" borderId="25" xfId="0" applyNumberFormat="1" applyFill="1" applyBorder="1" applyAlignment="1">
      <alignment/>
    </xf>
    <xf numFmtId="168" fontId="0" fillId="24" borderId="25" xfId="0" applyNumberFormat="1" applyFont="1" applyFill="1" applyBorder="1" applyAlignment="1">
      <alignment/>
    </xf>
    <xf numFmtId="168" fontId="0" fillId="24" borderId="26" xfId="0" applyNumberFormat="1" applyFont="1" applyFill="1" applyBorder="1" applyAlignment="1">
      <alignment/>
    </xf>
    <xf numFmtId="164" fontId="0" fillId="0" borderId="26" xfId="0" applyBorder="1" applyAlignment="1">
      <alignment/>
    </xf>
    <xf numFmtId="164" fontId="0" fillId="0" borderId="27" xfId="0" applyFont="1" applyBorder="1" applyAlignment="1">
      <alignment/>
    </xf>
    <xf numFmtId="168" fontId="0" fillId="0" borderId="27" xfId="0" applyNumberFormat="1" applyBorder="1" applyAlignment="1">
      <alignment/>
    </xf>
    <xf numFmtId="174" fontId="0" fillId="0" borderId="27" xfId="0" applyNumberFormat="1" applyBorder="1" applyAlignment="1">
      <alignment/>
    </xf>
    <xf numFmtId="167" fontId="0" fillId="0" borderId="25" xfId="0" applyNumberFormat="1" applyBorder="1" applyAlignment="1">
      <alignment/>
    </xf>
    <xf numFmtId="172" fontId="0" fillId="0" borderId="19" xfId="0" applyNumberFormat="1" applyBorder="1" applyAlignment="1">
      <alignment/>
    </xf>
    <xf numFmtId="167" fontId="0" fillId="0" borderId="19" xfId="0" applyNumberFormat="1" applyBorder="1" applyAlignment="1">
      <alignment/>
    </xf>
    <xf numFmtId="172" fontId="9" fillId="0" borderId="19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72" fontId="9" fillId="0" borderId="0" xfId="0" applyNumberFormat="1" applyFont="1" applyBorder="1" applyAlignment="1">
      <alignment/>
    </xf>
    <xf numFmtId="167" fontId="9" fillId="0" borderId="19" xfId="0" applyNumberFormat="1" applyFont="1" applyFill="1" applyBorder="1" applyAlignment="1">
      <alignment/>
    </xf>
    <xf numFmtId="164" fontId="0" fillId="0" borderId="0" xfId="0" applyFill="1" applyBorder="1" applyAlignment="1">
      <alignment wrapText="1"/>
    </xf>
    <xf numFmtId="164" fontId="0" fillId="0" borderId="28" xfId="0" applyFont="1" applyFill="1" applyBorder="1" applyAlignment="1">
      <alignment/>
    </xf>
    <xf numFmtId="167" fontId="0" fillId="0" borderId="29" xfId="0" applyNumberFormat="1" applyBorder="1" applyAlignment="1">
      <alignment/>
    </xf>
    <xf numFmtId="164" fontId="0" fillId="0" borderId="30" xfId="0" applyFont="1" applyFill="1" applyBorder="1" applyAlignment="1">
      <alignment/>
    </xf>
    <xf numFmtId="164" fontId="0" fillId="0" borderId="24" xfId="0" applyFill="1" applyBorder="1" applyAlignment="1">
      <alignment horizontal="right"/>
    </xf>
    <xf numFmtId="164" fontId="0" fillId="0" borderId="31" xfId="0" applyFont="1" applyFill="1" applyBorder="1" applyAlignment="1">
      <alignment/>
    </xf>
    <xf numFmtId="167" fontId="0" fillId="0" borderId="26" xfId="0" applyNumberFormat="1" applyFill="1" applyBorder="1" applyAlignment="1">
      <alignment horizontal="right"/>
    </xf>
    <xf numFmtId="164" fontId="22" fillId="0" borderId="31" xfId="0" applyFont="1" applyFill="1" applyBorder="1" applyAlignment="1">
      <alignment horizontal="right"/>
    </xf>
    <xf numFmtId="164" fontId="0" fillId="0" borderId="32" xfId="0" applyFont="1" applyFill="1" applyBorder="1" applyAlignment="1">
      <alignment/>
    </xf>
    <xf numFmtId="167" fontId="0" fillId="0" borderId="27" xfId="0" applyNumberFormat="1" applyBorder="1" applyAlignment="1">
      <alignment horizontal="right"/>
    </xf>
    <xf numFmtId="164" fontId="0" fillId="0" borderId="33" xfId="0" applyFill="1" applyBorder="1" applyAlignment="1">
      <alignment/>
    </xf>
    <xf numFmtId="167" fontId="0" fillId="0" borderId="0" xfId="0" applyNumberFormat="1" applyBorder="1" applyAlignment="1">
      <alignment horizontal="right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4" xfId="55"/>
    <cellStyle name="Обычный 6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gbuh-bank\&#1076;&#1086;&#1082;&#1091;&#1084;&#1077;&#1085;&#1090;&#1099;%20-%20&#1086;&#1089;&#1078;\&#1069;&#1082;&#1086;&#1085;&#1086;&#1084;&#1080;&#1089;&#1090;%20&#1085;&#1086;&#1074;\2011%20&#1075;&#1086;&#1076;\&#1054;&#1058;&#1063;&#1045;&#1058;&#1067;%20&#1087;&#1086;%20&#1044;&#1054;&#1052;&#1040;&#1052;%202011&#1075;.%201%20&#1052;&#1040;&#1056;&#1058;&#104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р 83"/>
    </sheetNames>
    <sheetDataSet>
      <sheetData sheetId="0">
        <row r="241">
          <cell r="B241">
            <v>15514.199999999999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8"/>
  <sheetViews>
    <sheetView tabSelected="1" workbookViewId="0" topLeftCell="A184">
      <selection activeCell="I12" sqref="I12"/>
    </sheetView>
  </sheetViews>
  <sheetFormatPr defaultColWidth="9.140625" defaultRowHeight="15"/>
  <cols>
    <col min="1" max="1" width="34.57421875" style="0" customWidth="1"/>
    <col min="2" max="2" width="30.8515625" style="0" customWidth="1"/>
    <col min="3" max="3" width="12.00390625" style="0" customWidth="1"/>
    <col min="4" max="4" width="11.28125" style="0" customWidth="1"/>
    <col min="5" max="5" width="8.57421875" style="0" customWidth="1"/>
    <col min="6" max="6" width="9.140625" style="0" customWidth="1"/>
    <col min="8" max="8" width="11.57421875" style="0" customWidth="1"/>
    <col min="10" max="10" width="11.28125" style="0" customWidth="1"/>
  </cols>
  <sheetData>
    <row r="1" spans="1:6" ht="17.25">
      <c r="A1" s="1" t="s">
        <v>0</v>
      </c>
      <c r="B1" s="1"/>
      <c r="C1" s="1"/>
      <c r="D1" s="1"/>
      <c r="F1" s="2"/>
    </row>
    <row r="2" spans="1:4" ht="13.5">
      <c r="A2" s="3"/>
      <c r="B2" s="3"/>
      <c r="C2" s="3"/>
      <c r="D2" s="3"/>
    </row>
    <row r="3" spans="1:4" ht="16.5">
      <c r="A3" s="4" t="s">
        <v>1</v>
      </c>
      <c r="B3" s="4"/>
      <c r="C3" s="4"/>
      <c r="D3" s="4"/>
    </row>
    <row r="5" spans="1:4" ht="16.5">
      <c r="A5" s="4" t="s">
        <v>2</v>
      </c>
      <c r="B5" s="4"/>
      <c r="C5" s="4"/>
      <c r="D5" s="4"/>
    </row>
    <row r="6" ht="13.5">
      <c r="B6" s="5"/>
    </row>
    <row r="7" spans="1:2" ht="17.25">
      <c r="A7" s="6" t="s">
        <v>3</v>
      </c>
      <c r="B7" s="7"/>
    </row>
    <row r="8" spans="1:4" ht="13.5">
      <c r="A8" s="8"/>
      <c r="B8" s="9" t="s">
        <v>4</v>
      </c>
      <c r="C8" s="10" t="s">
        <v>5</v>
      </c>
      <c r="D8" s="11" t="s">
        <v>6</v>
      </c>
    </row>
    <row r="9" spans="1:4" ht="13.5">
      <c r="A9" s="12" t="s">
        <v>7</v>
      </c>
      <c r="B9" s="13">
        <v>6914.08</v>
      </c>
      <c r="C9" s="13">
        <v>4754.82</v>
      </c>
      <c r="D9" s="13">
        <f>2159.26</f>
        <v>2159.26</v>
      </c>
    </row>
    <row r="10" spans="1:4" ht="13.5">
      <c r="A10" s="14" t="s">
        <v>8</v>
      </c>
      <c r="B10" s="14">
        <v>1664.55</v>
      </c>
      <c r="C10" s="14">
        <v>1232.02</v>
      </c>
      <c r="D10" s="14">
        <v>432.53</v>
      </c>
    </row>
    <row r="11" spans="1:8" ht="13.5">
      <c r="A11" s="9" t="s">
        <v>9</v>
      </c>
      <c r="B11" s="10">
        <f>B9+B10</f>
        <v>8578.63</v>
      </c>
      <c r="C11" s="10">
        <f>SUM(C9:C10)</f>
        <v>5986.84</v>
      </c>
      <c r="D11" s="11">
        <f>SUM(D9:D10)</f>
        <v>2591.7900000000004</v>
      </c>
      <c r="H11" s="15"/>
    </row>
    <row r="12" spans="1:8" ht="13.5">
      <c r="A12" s="16"/>
      <c r="B12" s="17"/>
      <c r="C12" s="17"/>
      <c r="D12" s="17"/>
      <c r="H12" s="15"/>
    </row>
    <row r="13" spans="1:3" ht="17.25">
      <c r="A13" s="6" t="s">
        <v>10</v>
      </c>
      <c r="B13" s="6"/>
      <c r="C13" s="18"/>
    </row>
    <row r="15" spans="1:5" ht="15" customHeight="1">
      <c r="A15" s="19" t="s">
        <v>11</v>
      </c>
      <c r="B15" s="20" t="s">
        <v>12</v>
      </c>
      <c r="C15" s="19" t="s">
        <v>13</v>
      </c>
      <c r="D15" s="19" t="s">
        <v>14</v>
      </c>
      <c r="E15" s="19" t="s">
        <v>15</v>
      </c>
    </row>
    <row r="16" spans="1:5" ht="45" customHeight="1">
      <c r="A16" s="19"/>
      <c r="B16" s="20"/>
      <c r="C16" s="19"/>
      <c r="D16" s="19"/>
      <c r="E16" s="19"/>
    </row>
    <row r="17" spans="1:5" ht="34.5">
      <c r="A17" s="19"/>
      <c r="B17" s="21" t="s">
        <v>16</v>
      </c>
      <c r="C17" s="22" t="s">
        <v>16</v>
      </c>
      <c r="D17" s="22" t="s">
        <v>17</v>
      </c>
      <c r="E17" s="23" t="s">
        <v>18</v>
      </c>
    </row>
    <row r="18" spans="1:5" ht="27.75">
      <c r="A18" s="24" t="s">
        <v>19</v>
      </c>
      <c r="B18" s="25">
        <v>13.53</v>
      </c>
      <c r="C18" s="26">
        <v>13.53</v>
      </c>
      <c r="D18" s="26">
        <v>13.53</v>
      </c>
      <c r="E18" s="27">
        <f>(D18*4+B18*6+C18*2)/12</f>
        <v>13.530000000000001</v>
      </c>
    </row>
    <row r="19" spans="1:5" ht="14.25">
      <c r="A19" s="24" t="s">
        <v>20</v>
      </c>
      <c r="B19" s="25">
        <v>12.8</v>
      </c>
      <c r="C19" s="26">
        <v>12.8</v>
      </c>
      <c r="D19" s="26">
        <v>12.8</v>
      </c>
      <c r="E19" s="27">
        <f>(D19*4+B19*6+C19*2)/12</f>
        <v>12.799999999999999</v>
      </c>
    </row>
    <row r="20" spans="1:5" ht="14.25">
      <c r="A20" s="24" t="s">
        <v>21</v>
      </c>
      <c r="B20" s="25">
        <v>1.17</v>
      </c>
      <c r="C20" s="26">
        <v>1.17</v>
      </c>
      <c r="D20" s="26">
        <v>1.17</v>
      </c>
      <c r="E20" s="27">
        <f>(D20*4+B20*6+C20*2)/12</f>
        <v>1.17</v>
      </c>
    </row>
    <row r="21" spans="1:5" ht="13.5">
      <c r="A21" s="12" t="s">
        <v>22</v>
      </c>
      <c r="B21" s="25">
        <v>4.04</v>
      </c>
      <c r="C21" s="26">
        <v>4.28</v>
      </c>
      <c r="D21" s="26">
        <v>4.57</v>
      </c>
      <c r="E21" s="27">
        <f>(D21*4+B21*6+C21*2)/12</f>
        <v>4.256666666666667</v>
      </c>
    </row>
    <row r="22" spans="1:5" ht="13.5">
      <c r="A22" s="12" t="s">
        <v>23</v>
      </c>
      <c r="B22" s="25">
        <v>1.64</v>
      </c>
      <c r="C22" s="26">
        <v>1.64</v>
      </c>
      <c r="D22" s="26">
        <v>1.64</v>
      </c>
      <c r="E22" s="27">
        <f>(D22*4+B22*6+C22*2)/12</f>
        <v>1.64</v>
      </c>
    </row>
    <row r="23" spans="1:5" ht="13.5">
      <c r="A23" s="12" t="s">
        <v>24</v>
      </c>
      <c r="B23" s="25">
        <v>1.42</v>
      </c>
      <c r="C23" s="26">
        <v>1.42</v>
      </c>
      <c r="D23" s="26">
        <v>1.42</v>
      </c>
      <c r="E23" s="27">
        <f>(D23*4+B23*6+C23*2)/12</f>
        <v>1.42</v>
      </c>
    </row>
    <row r="24" spans="1:5" ht="13.5">
      <c r="A24" s="12" t="s">
        <v>25</v>
      </c>
      <c r="B24" s="25">
        <v>16.7</v>
      </c>
      <c r="C24" s="26">
        <v>17.72</v>
      </c>
      <c r="D24" s="26">
        <v>18.46</v>
      </c>
      <c r="E24" s="27">
        <f>(D24*4+B24*6+C24*2)/12</f>
        <v>17.456666666666667</v>
      </c>
    </row>
    <row r="25" spans="1:5" ht="13.5">
      <c r="A25" s="12" t="s">
        <v>26</v>
      </c>
      <c r="B25" s="25">
        <v>0.97</v>
      </c>
      <c r="C25" s="26">
        <v>1.03</v>
      </c>
      <c r="D25" s="26">
        <v>1.03</v>
      </c>
      <c r="E25" s="27">
        <f>(D25*4+B25*6+C25*2)/12</f>
        <v>1.0000000000000002</v>
      </c>
    </row>
    <row r="26" spans="1:5" ht="14.25">
      <c r="A26" s="28" t="s">
        <v>27</v>
      </c>
      <c r="B26" s="25">
        <v>1</v>
      </c>
      <c r="C26" s="26">
        <v>1</v>
      </c>
      <c r="D26" s="26">
        <v>1</v>
      </c>
      <c r="E26" s="27">
        <f>(D26*4+B26*6+C26*2)/12</f>
        <v>1</v>
      </c>
    </row>
    <row r="27" spans="1:5" ht="27.75">
      <c r="A27" s="28" t="s">
        <v>28</v>
      </c>
      <c r="B27" s="25">
        <v>1</v>
      </c>
      <c r="C27" s="26">
        <v>1</v>
      </c>
      <c r="D27" s="26">
        <v>1</v>
      </c>
      <c r="E27" s="27">
        <f>(D27*4+B27*6+C27*2)/12</f>
        <v>1</v>
      </c>
    </row>
    <row r="28" spans="1:5" ht="15.75" customHeight="1">
      <c r="A28" s="29" t="s">
        <v>29</v>
      </c>
      <c r="B28" s="30">
        <v>0.42</v>
      </c>
      <c r="C28" s="31">
        <v>0.45</v>
      </c>
      <c r="D28" s="31">
        <v>0.45</v>
      </c>
      <c r="E28" s="27">
        <f>(D28*4+B28*6+C28*2)/12</f>
        <v>0.43500000000000005</v>
      </c>
    </row>
    <row r="29" spans="1:5" ht="13.5">
      <c r="A29" s="32" t="s">
        <v>30</v>
      </c>
      <c r="B29" s="33">
        <v>0.13</v>
      </c>
      <c r="C29" s="34">
        <v>0.13</v>
      </c>
      <c r="D29" s="34">
        <v>0.13</v>
      </c>
      <c r="E29" s="27">
        <f>(D29*4+B29*6+C29*2)/12</f>
        <v>0.13</v>
      </c>
    </row>
    <row r="30" spans="1:5" ht="13.5">
      <c r="A30" s="32" t="s">
        <v>31</v>
      </c>
      <c r="B30" s="33">
        <v>4</v>
      </c>
      <c r="C30" s="31">
        <v>4</v>
      </c>
      <c r="D30" s="31">
        <v>4</v>
      </c>
      <c r="E30" s="35">
        <f>(D30*4+B30*6+C30*2)/12</f>
        <v>4</v>
      </c>
    </row>
    <row r="31" spans="1:5" ht="13.5">
      <c r="A31" s="36" t="s">
        <v>32</v>
      </c>
      <c r="B31" s="37">
        <f>SUM(B18:B30)</f>
        <v>58.82</v>
      </c>
      <c r="C31" s="37">
        <f>SUM(C18:C30)</f>
        <v>60.17000000000001</v>
      </c>
      <c r="D31" s="37">
        <f>SUM(D18:D30)</f>
        <v>61.20000000000001</v>
      </c>
      <c r="E31" s="38">
        <f>SUM(E18:E30)</f>
        <v>59.838333333333345</v>
      </c>
    </row>
    <row r="32" spans="1:5" ht="14.25">
      <c r="A32" s="39" t="s">
        <v>33</v>
      </c>
      <c r="B32" s="37">
        <f>B31-B28</f>
        <v>58.4</v>
      </c>
      <c r="C32" s="37">
        <f>C31-C28</f>
        <v>59.720000000000006</v>
      </c>
      <c r="D32" s="37">
        <f>D31-D28</f>
        <v>60.75000000000001</v>
      </c>
      <c r="E32" s="37">
        <f>E31-E28</f>
        <v>59.40333333333334</v>
      </c>
    </row>
    <row r="33" spans="1:5" ht="27.75">
      <c r="A33" s="39" t="s">
        <v>34</v>
      </c>
      <c r="B33" s="37">
        <f>B31-B19</f>
        <v>46.019999999999996</v>
      </c>
      <c r="C33" s="37">
        <f>C31-C19</f>
        <v>47.370000000000005</v>
      </c>
      <c r="D33" s="37">
        <f>D31-D19</f>
        <v>48.400000000000006</v>
      </c>
      <c r="E33" s="37">
        <f>E31-E19</f>
        <v>47.03833333333335</v>
      </c>
    </row>
    <row r="34" spans="1:4" ht="13.5">
      <c r="A34" s="40"/>
      <c r="B34" s="41"/>
      <c r="C34" s="41"/>
      <c r="D34" s="41"/>
    </row>
    <row r="35" ht="13.5">
      <c r="A35" t="s">
        <v>35</v>
      </c>
    </row>
    <row r="36" spans="1:2" ht="14.25">
      <c r="A36" s="28" t="s">
        <v>36</v>
      </c>
      <c r="B36" s="12" t="s">
        <v>37</v>
      </c>
    </row>
    <row r="37" spans="1:2" ht="14.25">
      <c r="A37" s="28" t="s">
        <v>38</v>
      </c>
      <c r="B37" s="12" t="s">
        <v>39</v>
      </c>
    </row>
    <row r="39" ht="17.25">
      <c r="A39" s="6" t="s">
        <v>40</v>
      </c>
    </row>
    <row r="41" spans="1:2" ht="41.25">
      <c r="A41" s="28" t="s">
        <v>41</v>
      </c>
      <c r="B41" s="42">
        <v>5178129.21</v>
      </c>
    </row>
    <row r="42" spans="1:2" ht="27.75">
      <c r="A42" s="28" t="s">
        <v>42</v>
      </c>
      <c r="B42" s="42">
        <v>5166442.94</v>
      </c>
    </row>
    <row r="43" spans="1:2" ht="13.5">
      <c r="A43" s="43"/>
      <c r="B43" s="44"/>
    </row>
    <row r="44" spans="1:3" ht="27.75">
      <c r="A44" s="45" t="s">
        <v>43</v>
      </c>
      <c r="B44" s="45"/>
      <c r="C44" s="46" t="s">
        <v>44</v>
      </c>
    </row>
    <row r="45" spans="1:8" ht="41.25">
      <c r="A45" s="28" t="s">
        <v>45</v>
      </c>
      <c r="B45" s="42">
        <v>10312</v>
      </c>
      <c r="C45" s="47">
        <f>B45/12/B11</f>
        <v>0.10017139488861665</v>
      </c>
      <c r="E45" s="48"/>
      <c r="F45" s="48"/>
      <c r="G45" s="48"/>
      <c r="H45" s="49"/>
    </row>
    <row r="46" spans="1:2" ht="13.5">
      <c r="A46" s="43"/>
      <c r="B46" s="44"/>
    </row>
    <row r="47" spans="1:2" ht="17.25">
      <c r="A47" s="6" t="s">
        <v>46</v>
      </c>
      <c r="B47" s="49"/>
    </row>
    <row r="48" ht="13.5">
      <c r="B48" s="49"/>
    </row>
    <row r="49" spans="1:2" ht="27.75">
      <c r="A49" s="28" t="s">
        <v>47</v>
      </c>
      <c r="B49" s="50">
        <v>968296.31</v>
      </c>
    </row>
    <row r="50" spans="1:2" ht="27.75">
      <c r="A50" s="28" t="s">
        <v>48</v>
      </c>
      <c r="B50" s="50">
        <v>979982.58</v>
      </c>
    </row>
    <row r="51" spans="1:2" ht="13.5">
      <c r="A51" s="12" t="s">
        <v>49</v>
      </c>
      <c r="B51" s="50"/>
    </row>
    <row r="52" spans="1:2" ht="14.25">
      <c r="A52" s="28" t="s">
        <v>50</v>
      </c>
      <c r="B52" s="50">
        <v>129406.81</v>
      </c>
    </row>
    <row r="53" spans="1:2" ht="14.25">
      <c r="A53" s="28" t="s">
        <v>51</v>
      </c>
      <c r="B53" s="50">
        <v>109437.66</v>
      </c>
    </row>
    <row r="54" spans="1:2" ht="14.25">
      <c r="A54" s="28" t="s">
        <v>52</v>
      </c>
      <c r="B54" s="50">
        <v>89643.08</v>
      </c>
    </row>
    <row r="55" spans="1:2" ht="14.25">
      <c r="A55" s="28" t="s">
        <v>53</v>
      </c>
      <c r="B55" s="50">
        <v>34371.78</v>
      </c>
    </row>
    <row r="56" spans="1:2" ht="14.25">
      <c r="A56" s="28" t="s">
        <v>54</v>
      </c>
      <c r="B56" s="50">
        <v>30435.6</v>
      </c>
    </row>
    <row r="57" spans="1:2" ht="14.25">
      <c r="A57" s="28" t="s">
        <v>55</v>
      </c>
      <c r="B57" s="50">
        <v>23905.62</v>
      </c>
    </row>
    <row r="58" spans="1:2" ht="13.5">
      <c r="A58" s="28"/>
      <c r="B58" s="50"/>
    </row>
    <row r="59" spans="1:2" ht="13.5">
      <c r="A59" s="43"/>
      <c r="B59" s="51"/>
    </row>
    <row r="60" spans="1:3" ht="12.75" hidden="1">
      <c r="A60" s="52" t="s">
        <v>56</v>
      </c>
      <c r="B60" s="52"/>
      <c r="C60" s="17"/>
    </row>
    <row r="61" spans="1:3" ht="12.75" hidden="1">
      <c r="A61" s="53"/>
      <c r="B61" s="53"/>
      <c r="C61" s="53"/>
    </row>
    <row r="62" spans="1:3" ht="12.75" hidden="1">
      <c r="A62" s="54"/>
      <c r="B62" s="55"/>
      <c r="C62" s="55"/>
    </row>
    <row r="63" spans="1:3" ht="13.5">
      <c r="A63" s="54"/>
      <c r="B63" s="55"/>
      <c r="C63" s="55"/>
    </row>
    <row r="64" ht="17.25">
      <c r="A64" s="6" t="s">
        <v>57</v>
      </c>
    </row>
    <row r="65" spans="1:6" ht="15">
      <c r="A65" s="56" t="s">
        <v>58</v>
      </c>
      <c r="B65" s="12"/>
      <c r="C65" s="12"/>
      <c r="D65" s="57" t="s">
        <v>59</v>
      </c>
      <c r="E65" s="57" t="s">
        <v>60</v>
      </c>
      <c r="F65" s="58" t="s">
        <v>61</v>
      </c>
    </row>
    <row r="66" spans="1:6" ht="13.5">
      <c r="A66" s="59" t="s">
        <v>62</v>
      </c>
      <c r="B66" s="59" t="s">
        <v>63</v>
      </c>
      <c r="C66" s="59" t="s">
        <v>64</v>
      </c>
      <c r="D66" s="57"/>
      <c r="E66" s="57"/>
      <c r="F66" s="58"/>
    </row>
    <row r="67" spans="1:11" ht="19.5" customHeight="1">
      <c r="A67" s="60" t="s">
        <v>65</v>
      </c>
      <c r="B67" s="12" t="s">
        <v>66</v>
      </c>
      <c r="C67" s="61">
        <v>181602</v>
      </c>
      <c r="D67" s="62">
        <f>C67/896.8</f>
        <v>202.5</v>
      </c>
      <c r="E67" s="62"/>
      <c r="F67" s="61">
        <f>C67/B11</f>
        <v>21.169114415705074</v>
      </c>
      <c r="H67" s="51"/>
      <c r="I67" s="17"/>
      <c r="J67" s="17"/>
      <c r="K67" s="51"/>
    </row>
    <row r="68" spans="1:11" ht="18" customHeight="1">
      <c r="A68" s="12" t="s">
        <v>67</v>
      </c>
      <c r="B68" s="12" t="s">
        <v>68</v>
      </c>
      <c r="C68" s="61">
        <v>229401.44</v>
      </c>
      <c r="D68" s="62">
        <f>C68/896.8</f>
        <v>255.8</v>
      </c>
      <c r="E68" s="62"/>
      <c r="F68" s="61">
        <f>C68/B11</f>
        <v>26.74103440759189</v>
      </c>
      <c r="H68" s="51"/>
      <c r="I68" s="17"/>
      <c r="J68" s="17"/>
      <c r="K68" s="51"/>
    </row>
    <row r="69" spans="1:11" ht="18.75" customHeight="1">
      <c r="A69" s="12" t="s">
        <v>69</v>
      </c>
      <c r="B69" s="12" t="s">
        <v>70</v>
      </c>
      <c r="C69" s="61">
        <v>167522.24</v>
      </c>
      <c r="D69" s="62">
        <f>C69/896.8</f>
        <v>186.8</v>
      </c>
      <c r="E69" s="62"/>
      <c r="F69" s="61">
        <f>C69/B11</f>
        <v>19.52785468075905</v>
      </c>
      <c r="H69" s="51"/>
      <c r="I69" s="17"/>
      <c r="J69" s="17"/>
      <c r="K69" s="51"/>
    </row>
    <row r="70" spans="1:11" ht="19.5" customHeight="1">
      <c r="A70" s="12" t="s">
        <v>71</v>
      </c>
      <c r="B70" s="28" t="s">
        <v>72</v>
      </c>
      <c r="C70" s="61">
        <v>114162.64</v>
      </c>
      <c r="D70" s="62">
        <f>C70/896.8</f>
        <v>127.30000000000001</v>
      </c>
      <c r="E70" s="62"/>
      <c r="F70" s="61">
        <f>C70/B11</f>
        <v>13.307793901823485</v>
      </c>
      <c r="H70" s="51"/>
      <c r="I70" s="17"/>
      <c r="J70" s="17"/>
      <c r="K70" s="51"/>
    </row>
    <row r="71" spans="1:11" ht="18.75" customHeight="1">
      <c r="A71" s="12" t="s">
        <v>73</v>
      </c>
      <c r="B71" s="28" t="s">
        <v>74</v>
      </c>
      <c r="C71" s="61">
        <v>29684.08</v>
      </c>
      <c r="D71" s="62">
        <f>C71/896.8</f>
        <v>33.1</v>
      </c>
      <c r="E71" s="62"/>
      <c r="F71" s="61">
        <f>C71/B11</f>
        <v>3.460235492147348</v>
      </c>
      <c r="H71" s="51"/>
      <c r="I71" s="17"/>
      <c r="J71" s="17"/>
      <c r="K71" s="51"/>
    </row>
    <row r="72" spans="1:11" ht="17.25" customHeight="1">
      <c r="A72" s="12" t="s">
        <v>75</v>
      </c>
      <c r="B72" s="28" t="s">
        <v>76</v>
      </c>
      <c r="C72" s="61">
        <v>28428.56</v>
      </c>
      <c r="D72" s="62">
        <f>C72/896.8</f>
        <v>31.700000000000003</v>
      </c>
      <c r="E72" s="62"/>
      <c r="F72" s="61">
        <f>C72/B11</f>
        <v>3.3138811208782757</v>
      </c>
      <c r="H72" s="51"/>
      <c r="I72" s="17"/>
      <c r="J72" s="17"/>
      <c r="K72" s="51"/>
    </row>
    <row r="73" spans="1:11" ht="17.25" customHeight="1">
      <c r="A73" s="12" t="s">
        <v>77</v>
      </c>
      <c r="B73" s="28" t="s">
        <v>78</v>
      </c>
      <c r="C73" s="61">
        <v>43075.56</v>
      </c>
      <c r="D73" s="62">
        <v>40.5</v>
      </c>
      <c r="E73" s="62">
        <v>167.1</v>
      </c>
      <c r="F73" s="61">
        <f>C73/B11</f>
        <v>5.021263301949146</v>
      </c>
      <c r="H73" s="51"/>
      <c r="I73" s="17"/>
      <c r="J73" s="17"/>
      <c r="K73" s="51"/>
    </row>
    <row r="74" spans="1:11" ht="15.75" customHeight="1">
      <c r="A74" s="12" t="s">
        <v>79</v>
      </c>
      <c r="B74" s="28" t="s">
        <v>80</v>
      </c>
      <c r="C74" s="61">
        <v>37567.66</v>
      </c>
      <c r="D74" s="62">
        <f>C74/951.08</f>
        <v>39.5</v>
      </c>
      <c r="E74" s="62"/>
      <c r="F74" s="61">
        <f>C74/B11</f>
        <v>4.37921439670437</v>
      </c>
      <c r="H74" s="51"/>
      <c r="I74" s="17"/>
      <c r="J74" s="17"/>
      <c r="K74" s="51"/>
    </row>
    <row r="75" spans="1:11" ht="16.5" customHeight="1">
      <c r="A75" s="12" t="s">
        <v>81</v>
      </c>
      <c r="B75" s="28" t="s">
        <v>82</v>
      </c>
      <c r="C75" s="61">
        <v>22103.76</v>
      </c>
      <c r="D75" s="62">
        <f>C75/991.2</f>
        <v>22.3</v>
      </c>
      <c r="E75" s="62"/>
      <c r="F75" s="61">
        <f>C75/B11</f>
        <v>2.5766072205002435</v>
      </c>
      <c r="H75" s="51"/>
      <c r="I75" s="17"/>
      <c r="J75" s="17"/>
      <c r="K75" s="51"/>
    </row>
    <row r="76" spans="1:11" ht="15.75" customHeight="1">
      <c r="A76" s="12" t="s">
        <v>83</v>
      </c>
      <c r="B76" s="28" t="s">
        <v>84</v>
      </c>
      <c r="C76" s="61">
        <v>135199.68</v>
      </c>
      <c r="D76" s="62">
        <f>C76/991.2</f>
        <v>136.39999999999998</v>
      </c>
      <c r="E76" s="62"/>
      <c r="F76" s="61">
        <f>C76/B11</f>
        <v>15.760054927185344</v>
      </c>
      <c r="H76" s="51"/>
      <c r="I76" s="17"/>
      <c r="J76" s="17"/>
      <c r="K76" s="51"/>
    </row>
    <row r="77" spans="1:11" ht="17.25" customHeight="1">
      <c r="A77" s="12" t="s">
        <v>85</v>
      </c>
      <c r="B77" s="28" t="s">
        <v>86</v>
      </c>
      <c r="C77" s="61">
        <v>188228.88</v>
      </c>
      <c r="D77" s="62">
        <f>C77/991.2</f>
        <v>189.9</v>
      </c>
      <c r="E77" s="62"/>
      <c r="F77" s="61">
        <f>C77/B11</f>
        <v>21.941601397892207</v>
      </c>
      <c r="H77" s="51"/>
      <c r="I77" s="17"/>
      <c r="J77" s="17"/>
      <c r="K77" s="51"/>
    </row>
    <row r="78" spans="1:11" ht="18.75" customHeight="1">
      <c r="A78" s="12" t="s">
        <v>87</v>
      </c>
      <c r="B78" s="28" t="s">
        <v>88</v>
      </c>
      <c r="C78" s="61">
        <v>271360.82</v>
      </c>
      <c r="D78" s="62">
        <f>C78/991.2</f>
        <v>273.76999596448746</v>
      </c>
      <c r="E78" s="62"/>
      <c r="F78" s="61">
        <f>C78/B11</f>
        <v>31.6321860250413</v>
      </c>
      <c r="H78" s="51"/>
      <c r="I78" s="17"/>
      <c r="J78" s="17"/>
      <c r="K78" s="51"/>
    </row>
    <row r="79" spans="1:11" ht="13.5">
      <c r="A79" s="56" t="s">
        <v>89</v>
      </c>
      <c r="B79" s="12"/>
      <c r="C79" s="42">
        <f>SUM(C67:C78)</f>
        <v>1448337.32</v>
      </c>
      <c r="D79" s="63">
        <f>SUM(D67:D78)</f>
        <v>1539.5699959644876</v>
      </c>
      <c r="E79" s="63">
        <f>SUM(E67:E78)</f>
        <v>167.1</v>
      </c>
      <c r="F79" s="61">
        <f>C79/B11</f>
        <v>168.83084128817774</v>
      </c>
      <c r="H79" s="17"/>
      <c r="I79" s="17"/>
      <c r="J79" s="17"/>
      <c r="K79" s="17"/>
    </row>
    <row r="80" spans="1:11" ht="13.5">
      <c r="A80" s="56" t="s">
        <v>90</v>
      </c>
      <c r="B80" s="12"/>
      <c r="C80" s="42">
        <f>C79*1.01</f>
        <v>1462820.6932</v>
      </c>
      <c r="D80" s="12"/>
      <c r="E80" s="12"/>
      <c r="F80" s="12"/>
      <c r="H80" s="64"/>
      <c r="I80" s="17"/>
      <c r="J80" s="17"/>
      <c r="K80" s="17"/>
    </row>
    <row r="81" spans="1:10" ht="13.5">
      <c r="A81" s="56"/>
      <c r="B81" s="63"/>
      <c r="C81" s="42"/>
      <c r="D81" s="7"/>
      <c r="E81" s="7"/>
      <c r="G81" s="49"/>
      <c r="J81" s="49"/>
    </row>
    <row r="82" spans="1:10" ht="41.25">
      <c r="A82" s="65" t="s">
        <v>91</v>
      </c>
      <c r="B82" s="66" t="s">
        <v>92</v>
      </c>
      <c r="C82" s="67" t="s">
        <v>93</v>
      </c>
      <c r="D82" s="12" t="s">
        <v>94</v>
      </c>
      <c r="E82" s="58" t="s">
        <v>95</v>
      </c>
      <c r="H82" s="68"/>
      <c r="I82" s="68"/>
      <c r="J82" s="68"/>
    </row>
    <row r="83" spans="1:5" ht="13.5">
      <c r="A83" s="12" t="s">
        <v>65</v>
      </c>
      <c r="B83" s="12" t="s">
        <v>96</v>
      </c>
      <c r="C83" s="62">
        <v>28759.56</v>
      </c>
      <c r="D83" s="69">
        <f>C83/21.64</f>
        <v>1329</v>
      </c>
      <c r="E83" s="61">
        <f>C83/B11</f>
        <v>3.3524653703446825</v>
      </c>
    </row>
    <row r="84" spans="1:5" ht="13.5">
      <c r="A84" s="12" t="s">
        <v>67</v>
      </c>
      <c r="B84" s="12" t="s">
        <v>97</v>
      </c>
      <c r="C84" s="62">
        <v>31204.88</v>
      </c>
      <c r="D84" s="69">
        <f>C84/21.64</f>
        <v>1442</v>
      </c>
      <c r="E84" s="61">
        <f>C84/B11</f>
        <v>3.637513215979708</v>
      </c>
    </row>
    <row r="85" spans="1:5" ht="13.5">
      <c r="A85" s="12" t="s">
        <v>69</v>
      </c>
      <c r="B85" s="12" t="s">
        <v>98</v>
      </c>
      <c r="C85" s="62">
        <v>23847.28</v>
      </c>
      <c r="D85" s="69">
        <f>C85/21.64</f>
        <v>1102</v>
      </c>
      <c r="E85" s="61">
        <f>C85/B11</f>
        <v>2.7798471317681264</v>
      </c>
    </row>
    <row r="86" spans="1:5" ht="13.5">
      <c r="A86" s="12" t="s">
        <v>71</v>
      </c>
      <c r="B86" s="12" t="s">
        <v>99</v>
      </c>
      <c r="C86" s="62">
        <v>33282.32</v>
      </c>
      <c r="D86" s="69">
        <f>C86/21.64</f>
        <v>1538</v>
      </c>
      <c r="E86" s="61">
        <f>C86/B11</f>
        <v>3.8796777574041545</v>
      </c>
    </row>
    <row r="87" spans="1:5" ht="13.5">
      <c r="A87" s="12" t="s">
        <v>73</v>
      </c>
      <c r="B87" s="12" t="s">
        <v>100</v>
      </c>
      <c r="C87" s="62">
        <v>24323.36</v>
      </c>
      <c r="D87" s="69">
        <f>C87/21.64</f>
        <v>1124</v>
      </c>
      <c r="E87" s="61">
        <f>C87/B11</f>
        <v>2.835343172511229</v>
      </c>
    </row>
    <row r="88" spans="1:5" ht="13.5">
      <c r="A88" s="12" t="s">
        <v>75</v>
      </c>
      <c r="B88" s="12" t="s">
        <v>101</v>
      </c>
      <c r="C88" s="62">
        <v>26184.4</v>
      </c>
      <c r="D88" s="69">
        <f>C88/21.64</f>
        <v>1210</v>
      </c>
      <c r="E88" s="61">
        <f>C88/B11</f>
        <v>3.052282240870629</v>
      </c>
    </row>
    <row r="89" spans="1:5" ht="13.5">
      <c r="A89" s="12" t="s">
        <v>77</v>
      </c>
      <c r="B89" s="12" t="s">
        <v>102</v>
      </c>
      <c r="C89" s="62">
        <v>25646.92</v>
      </c>
      <c r="D89" s="69">
        <f>C89/22.94</f>
        <v>1118</v>
      </c>
      <c r="E89" s="61">
        <f>C89/B11</f>
        <v>2.989628880135873</v>
      </c>
    </row>
    <row r="90" spans="1:5" ht="13.5">
      <c r="A90" s="12" t="s">
        <v>79</v>
      </c>
      <c r="B90" s="12" t="s">
        <v>103</v>
      </c>
      <c r="C90" s="62">
        <v>31060.76</v>
      </c>
      <c r="D90" s="69">
        <f>C90/24.51</f>
        <v>1267.2688698490413</v>
      </c>
      <c r="E90" s="61">
        <f>C90/B11</f>
        <v>3.6207133306833383</v>
      </c>
    </row>
    <row r="91" spans="1:5" ht="13.5">
      <c r="A91" s="12" t="s">
        <v>81</v>
      </c>
      <c r="B91" s="12" t="s">
        <v>104</v>
      </c>
      <c r="C91" s="62">
        <v>26078.64</v>
      </c>
      <c r="D91" s="69">
        <f>C91/24.51</f>
        <v>1064</v>
      </c>
      <c r="E91" s="61">
        <f>C91/B11</f>
        <v>3.0399539320380997</v>
      </c>
    </row>
    <row r="92" spans="1:5" ht="13.5">
      <c r="A92" s="12" t="s">
        <v>83</v>
      </c>
      <c r="B92" s="12" t="s">
        <v>105</v>
      </c>
      <c r="C92" s="62">
        <v>36838.53</v>
      </c>
      <c r="D92" s="69">
        <f>C92/24.51</f>
        <v>1502.9999999999998</v>
      </c>
      <c r="E92" s="61">
        <f>C92/B11</f>
        <v>4.2942206389598345</v>
      </c>
    </row>
    <row r="93" spans="1:5" ht="13.5">
      <c r="A93" s="12" t="s">
        <v>85</v>
      </c>
      <c r="B93" s="12" t="s">
        <v>106</v>
      </c>
      <c r="C93" s="62">
        <v>36323.82</v>
      </c>
      <c r="D93" s="69">
        <f>C93/24.51</f>
        <v>1482</v>
      </c>
      <c r="E93" s="61">
        <f>C93/B11</f>
        <v>4.234221548195924</v>
      </c>
    </row>
    <row r="94" spans="1:5" ht="13.5">
      <c r="A94" s="12" t="s">
        <v>87</v>
      </c>
      <c r="B94" s="12" t="s">
        <v>107</v>
      </c>
      <c r="C94" s="62">
        <v>35637.54</v>
      </c>
      <c r="D94" s="69">
        <f>C94/24.51</f>
        <v>1454</v>
      </c>
      <c r="E94" s="61">
        <f>C94/B11</f>
        <v>4.154222760510711</v>
      </c>
    </row>
    <row r="95" spans="1:6" ht="13.5">
      <c r="A95" s="56" t="s">
        <v>89</v>
      </c>
      <c r="B95" s="12" t="s">
        <v>108</v>
      </c>
      <c r="C95" s="63">
        <f>SUM(C83:C94)</f>
        <v>359188.01</v>
      </c>
      <c r="D95" s="70">
        <f>SUM(D83:D94)</f>
        <v>15633.268869849042</v>
      </c>
      <c r="E95" s="7"/>
      <c r="F95" s="7"/>
    </row>
    <row r="96" spans="1:6" ht="13.5">
      <c r="A96" s="71" t="s">
        <v>90</v>
      </c>
      <c r="B96" s="12"/>
      <c r="C96" s="72">
        <f>C95*1.01</f>
        <v>362779.8901</v>
      </c>
      <c r="D96" s="12"/>
      <c r="E96" s="73"/>
      <c r="F96" s="7"/>
    </row>
    <row r="97" spans="1:6" ht="13.5">
      <c r="A97" s="74"/>
      <c r="B97" s="17"/>
      <c r="C97" s="75"/>
      <c r="E97" s="7"/>
      <c r="F97" s="7"/>
    </row>
    <row r="98" spans="1:3" ht="13.5">
      <c r="A98" s="76" t="s">
        <v>109</v>
      </c>
      <c r="B98" s="12" t="s">
        <v>110</v>
      </c>
      <c r="C98" s="77">
        <v>25665.44</v>
      </c>
    </row>
    <row r="99" spans="1:3" ht="13.5">
      <c r="A99" s="76" t="s">
        <v>90</v>
      </c>
      <c r="B99" s="12"/>
      <c r="C99" s="77">
        <f>C98*1.01</f>
        <v>25922.0944</v>
      </c>
    </row>
    <row r="100" spans="1:3" ht="13.5">
      <c r="A100" s="74"/>
      <c r="B100" s="17"/>
      <c r="C100" s="75"/>
    </row>
    <row r="101" spans="1:4" ht="15">
      <c r="A101" s="65" t="s">
        <v>111</v>
      </c>
      <c r="B101" s="66" t="s">
        <v>92</v>
      </c>
      <c r="C101" s="67" t="s">
        <v>93</v>
      </c>
      <c r="D101" s="12" t="s">
        <v>112</v>
      </c>
    </row>
    <row r="102" spans="1:4" ht="13.5">
      <c r="A102" s="12" t="s">
        <v>65</v>
      </c>
      <c r="B102" s="12" t="s">
        <v>113</v>
      </c>
      <c r="C102" s="50">
        <v>7461.3</v>
      </c>
      <c r="D102" s="69">
        <f>C102/2.55</f>
        <v>2926.0000000000005</v>
      </c>
    </row>
    <row r="103" spans="1:4" ht="13.5">
      <c r="A103" s="12" t="s">
        <v>67</v>
      </c>
      <c r="B103" s="12" t="s">
        <v>114</v>
      </c>
      <c r="C103" s="50">
        <v>6647.85</v>
      </c>
      <c r="D103" s="69">
        <f>C103/2.55</f>
        <v>2607.0000000000005</v>
      </c>
    </row>
    <row r="104" spans="1:4" ht="13.5">
      <c r="A104" s="12" t="s">
        <v>69</v>
      </c>
      <c r="B104" s="12" t="s">
        <v>115</v>
      </c>
      <c r="C104" s="50">
        <v>7471.5</v>
      </c>
      <c r="D104" s="69">
        <f>C104/2.55</f>
        <v>2930</v>
      </c>
    </row>
    <row r="105" spans="1:4" ht="13.5">
      <c r="A105" s="12" t="s">
        <v>71</v>
      </c>
      <c r="B105" s="12" t="s">
        <v>116</v>
      </c>
      <c r="C105" s="50">
        <v>6349.5</v>
      </c>
      <c r="D105" s="69">
        <f>C105/2.55</f>
        <v>2490</v>
      </c>
    </row>
    <row r="106" spans="1:4" ht="13.5">
      <c r="A106" s="12" t="s">
        <v>73</v>
      </c>
      <c r="B106" s="12" t="s">
        <v>117</v>
      </c>
      <c r="C106" s="50">
        <v>9802.2</v>
      </c>
      <c r="D106" s="69">
        <f>C106/2.55</f>
        <v>3844.0000000000005</v>
      </c>
    </row>
    <row r="107" spans="1:4" ht="13.5">
      <c r="A107" s="12" t="s">
        <v>75</v>
      </c>
      <c r="B107" s="12" t="s">
        <v>118</v>
      </c>
      <c r="C107" s="50">
        <v>7346.55</v>
      </c>
      <c r="D107" s="69">
        <f>C107/2.55</f>
        <v>2881.0000000000005</v>
      </c>
    </row>
    <row r="108" spans="1:4" ht="13.5">
      <c r="A108" s="12" t="s">
        <v>77</v>
      </c>
      <c r="B108" s="12" t="s">
        <v>119</v>
      </c>
      <c r="C108" s="50">
        <v>8118.42</v>
      </c>
      <c r="D108" s="69">
        <f>C108/2.69</f>
        <v>3018</v>
      </c>
    </row>
    <row r="109" spans="1:4" ht="13.5">
      <c r="A109" s="12" t="s">
        <v>79</v>
      </c>
      <c r="B109" s="12" t="s">
        <v>120</v>
      </c>
      <c r="C109" s="50">
        <v>8199.12</v>
      </c>
      <c r="D109" s="69">
        <f>C109/2.69</f>
        <v>3048.0000000000005</v>
      </c>
    </row>
    <row r="110" spans="1:4" ht="13.5">
      <c r="A110" s="12" t="s">
        <v>81</v>
      </c>
      <c r="B110" s="12" t="s">
        <v>121</v>
      </c>
      <c r="C110" s="50">
        <v>13094.92</v>
      </c>
      <c r="D110" s="78">
        <f>C110/2.69</f>
        <v>4868</v>
      </c>
    </row>
    <row r="111" spans="1:4" ht="13.5">
      <c r="A111" s="12" t="s">
        <v>83</v>
      </c>
      <c r="B111" s="12" t="s">
        <v>122</v>
      </c>
      <c r="C111" s="50">
        <v>6749.21</v>
      </c>
      <c r="D111" s="69">
        <f>C111/2.69</f>
        <v>2509</v>
      </c>
    </row>
    <row r="112" spans="1:4" ht="13.5">
      <c r="A112" s="12" t="s">
        <v>85</v>
      </c>
      <c r="B112" s="12" t="s">
        <v>123</v>
      </c>
      <c r="C112" s="50">
        <v>6205.83</v>
      </c>
      <c r="D112" s="69">
        <f>C112/2.69</f>
        <v>2307</v>
      </c>
    </row>
    <row r="113" spans="1:4" ht="13.5">
      <c r="A113" s="12" t="s">
        <v>87</v>
      </c>
      <c r="B113" s="12" t="s">
        <v>124</v>
      </c>
      <c r="C113" s="50">
        <v>7534.69</v>
      </c>
      <c r="D113" s="69">
        <f>C113/2.69</f>
        <v>2801.0000000000005</v>
      </c>
    </row>
    <row r="114" spans="1:4" ht="13.5">
      <c r="A114" s="56" t="s">
        <v>89</v>
      </c>
      <c r="B114" s="12"/>
      <c r="C114" s="42">
        <f>SUM(C102:C113)</f>
        <v>94981.09000000001</v>
      </c>
      <c r="D114" s="70">
        <f>SUM(D102:D113)</f>
        <v>36229</v>
      </c>
    </row>
    <row r="115" spans="1:4" ht="13.5">
      <c r="A115" s="56" t="s">
        <v>90</v>
      </c>
      <c r="B115" s="12"/>
      <c r="C115" s="77">
        <f>C114*1.01</f>
        <v>95930.90090000001</v>
      </c>
      <c r="D115" s="12"/>
    </row>
    <row r="116" ht="13.5">
      <c r="C116" s="79"/>
    </row>
    <row r="117" spans="1:3" ht="15">
      <c r="A117" s="65" t="s">
        <v>125</v>
      </c>
      <c r="B117" s="66" t="s">
        <v>92</v>
      </c>
      <c r="C117" s="67" t="s">
        <v>93</v>
      </c>
    </row>
    <row r="118" spans="1:3" ht="13.5">
      <c r="A118" s="12" t="s">
        <v>65</v>
      </c>
      <c r="B118" s="12" t="s">
        <v>126</v>
      </c>
      <c r="C118" s="50">
        <v>13298.07</v>
      </c>
    </row>
    <row r="119" spans="1:3" ht="13.5">
      <c r="A119" s="12" t="s">
        <v>67</v>
      </c>
      <c r="B119" s="12" t="s">
        <v>127</v>
      </c>
      <c r="C119" s="50">
        <v>13298.07</v>
      </c>
    </row>
    <row r="120" spans="1:3" ht="13.5">
      <c r="A120" s="12" t="s">
        <v>69</v>
      </c>
      <c r="B120" s="12" t="s">
        <v>128</v>
      </c>
      <c r="C120" s="50">
        <v>13298.07</v>
      </c>
    </row>
    <row r="121" spans="1:3" ht="13.5">
      <c r="A121" s="12" t="s">
        <v>71</v>
      </c>
      <c r="B121" s="12" t="s">
        <v>129</v>
      </c>
      <c r="C121" s="50">
        <v>13298.07</v>
      </c>
    </row>
    <row r="122" spans="1:3" ht="13.5">
      <c r="A122" s="12" t="s">
        <v>73</v>
      </c>
      <c r="B122" s="12" t="s">
        <v>130</v>
      </c>
      <c r="C122" s="50">
        <v>13298.07</v>
      </c>
    </row>
    <row r="123" spans="1:3" ht="13.5">
      <c r="A123" s="12" t="s">
        <v>75</v>
      </c>
      <c r="B123" s="12" t="s">
        <v>131</v>
      </c>
      <c r="C123" s="50">
        <v>13298.07</v>
      </c>
    </row>
    <row r="124" spans="1:3" ht="13.5">
      <c r="A124" s="12" t="s">
        <v>77</v>
      </c>
      <c r="B124" s="12" t="s">
        <v>132</v>
      </c>
      <c r="C124" s="50">
        <v>14095.74</v>
      </c>
    </row>
    <row r="125" spans="1:3" ht="13.5">
      <c r="A125" s="12" t="s">
        <v>79</v>
      </c>
      <c r="B125" s="12" t="s">
        <v>133</v>
      </c>
      <c r="C125" s="50">
        <v>14095.74</v>
      </c>
    </row>
    <row r="126" spans="1:3" ht="13.5">
      <c r="A126" s="12" t="s">
        <v>81</v>
      </c>
      <c r="B126" s="12" t="s">
        <v>134</v>
      </c>
      <c r="C126" s="50">
        <v>14095.74</v>
      </c>
    </row>
    <row r="127" spans="1:3" ht="13.5">
      <c r="A127" s="12" t="s">
        <v>83</v>
      </c>
      <c r="B127" s="12" t="s">
        <v>135</v>
      </c>
      <c r="C127" s="50">
        <v>14095.74</v>
      </c>
    </row>
    <row r="128" spans="1:3" ht="13.5">
      <c r="A128" s="12" t="s">
        <v>85</v>
      </c>
      <c r="B128" s="12" t="s">
        <v>136</v>
      </c>
      <c r="C128" s="50">
        <v>14095.74</v>
      </c>
    </row>
    <row r="129" spans="1:3" ht="13.5">
      <c r="A129" s="12" t="s">
        <v>87</v>
      </c>
      <c r="B129" s="12" t="s">
        <v>137</v>
      </c>
      <c r="C129" s="50">
        <v>14095.74</v>
      </c>
    </row>
    <row r="130" spans="1:3" ht="13.5">
      <c r="A130" s="56" t="s">
        <v>138</v>
      </c>
      <c r="B130" s="12"/>
      <c r="C130" s="42">
        <f>SUM(C118:C129)</f>
        <v>164362.86000000002</v>
      </c>
    </row>
    <row r="131" spans="1:3" ht="13.5">
      <c r="A131" s="71" t="s">
        <v>90</v>
      </c>
      <c r="B131" s="28"/>
      <c r="C131" s="77">
        <f>C130*1.01</f>
        <v>166006.4886</v>
      </c>
    </row>
    <row r="132" spans="2:3" ht="13.5">
      <c r="B132" s="80"/>
      <c r="C132" s="79"/>
    </row>
    <row r="133" spans="1:3" ht="17.25">
      <c r="A133" s="65" t="s">
        <v>139</v>
      </c>
      <c r="B133" s="81"/>
      <c r="C133" s="67" t="s">
        <v>93</v>
      </c>
    </row>
    <row r="134" spans="1:5" ht="17.25" customHeight="1">
      <c r="A134" s="12" t="s">
        <v>65</v>
      </c>
      <c r="B134" s="12" t="s">
        <v>140</v>
      </c>
      <c r="C134" s="50">
        <v>24600</v>
      </c>
      <c r="D134" s="43"/>
      <c r="E134" s="51"/>
    </row>
    <row r="135" spans="1:5" ht="14.25">
      <c r="A135" s="12" t="s">
        <v>69</v>
      </c>
      <c r="B135" s="28" t="s">
        <v>141</v>
      </c>
      <c r="C135" s="82">
        <v>45100</v>
      </c>
      <c r="D135" s="43"/>
      <c r="E135" s="83"/>
    </row>
    <row r="136" spans="1:5" ht="27.75">
      <c r="A136" s="12" t="str">
        <f>A135</f>
        <v>Март</v>
      </c>
      <c r="B136" s="28" t="s">
        <v>142</v>
      </c>
      <c r="C136" s="84">
        <v>4200</v>
      </c>
      <c r="D136" s="43"/>
      <c r="E136" s="83"/>
    </row>
    <row r="137" spans="1:5" ht="27.75">
      <c r="A137" s="12" t="str">
        <f>A136</f>
        <v>Март</v>
      </c>
      <c r="B137" s="28" t="s">
        <v>143</v>
      </c>
      <c r="C137" s="84">
        <v>53900</v>
      </c>
      <c r="D137" s="43"/>
      <c r="E137" s="83"/>
    </row>
    <row r="138" spans="1:3" ht="15">
      <c r="A138" s="85" t="s">
        <v>89</v>
      </c>
      <c r="B138" s="12"/>
      <c r="C138" s="42">
        <f>SUM(C134:C137)</f>
        <v>127800</v>
      </c>
    </row>
    <row r="139" spans="1:3" ht="13.5">
      <c r="A139" s="71" t="s">
        <v>90</v>
      </c>
      <c r="B139" s="28"/>
      <c r="C139" s="77">
        <f>C138*1.01</f>
        <v>129078</v>
      </c>
    </row>
    <row r="140" spans="1:3" ht="13.5">
      <c r="A140" s="74"/>
      <c r="B140" s="43"/>
      <c r="C140" s="75"/>
    </row>
    <row r="141" spans="1:3" ht="15">
      <c r="A141" s="65" t="s">
        <v>144</v>
      </c>
      <c r="B141" s="66" t="s">
        <v>92</v>
      </c>
      <c r="C141" s="67" t="s">
        <v>93</v>
      </c>
    </row>
    <row r="142" spans="1:3" ht="15">
      <c r="A142" s="86" t="s">
        <v>89</v>
      </c>
      <c r="B142" s="12"/>
      <c r="C142" s="42">
        <v>0</v>
      </c>
    </row>
    <row r="143" spans="1:3" ht="13.5">
      <c r="A143" s="71" t="s">
        <v>90</v>
      </c>
      <c r="B143" s="28"/>
      <c r="C143" s="77">
        <f>C142*1.01</f>
        <v>0</v>
      </c>
    </row>
    <row r="144" ht="13.5">
      <c r="C144" s="79"/>
    </row>
    <row r="145" spans="1:3" ht="15">
      <c r="A145" s="65" t="s">
        <v>145</v>
      </c>
      <c r="B145" s="66" t="s">
        <v>92</v>
      </c>
      <c r="C145" s="67" t="s">
        <v>93</v>
      </c>
    </row>
    <row r="146" spans="1:3" ht="13.5">
      <c r="A146" s="12" t="s">
        <v>65</v>
      </c>
      <c r="B146" s="87" t="s">
        <v>146</v>
      </c>
      <c r="C146" s="88">
        <v>9240</v>
      </c>
    </row>
    <row r="147" spans="1:3" ht="13.5">
      <c r="A147" s="12" t="s">
        <v>65</v>
      </c>
      <c r="B147" s="12" t="s">
        <v>147</v>
      </c>
      <c r="C147" s="50">
        <v>8100</v>
      </c>
    </row>
    <row r="148" spans="1:3" ht="14.25">
      <c r="A148" s="28" t="s">
        <v>67</v>
      </c>
      <c r="B148" s="28" t="s">
        <v>148</v>
      </c>
      <c r="C148" s="50">
        <v>8100</v>
      </c>
    </row>
    <row r="149" spans="1:3" ht="13.5">
      <c r="A149" s="12" t="s">
        <v>69</v>
      </c>
      <c r="B149" s="12" t="s">
        <v>149</v>
      </c>
      <c r="C149" s="50">
        <v>8100</v>
      </c>
    </row>
    <row r="150" spans="1:3" ht="13.5">
      <c r="A150" s="12" t="s">
        <v>71</v>
      </c>
      <c r="B150" s="12" t="s">
        <v>150</v>
      </c>
      <c r="C150" s="50">
        <v>8100</v>
      </c>
    </row>
    <row r="151" spans="1:3" ht="13.5">
      <c r="A151" s="12" t="s">
        <v>73</v>
      </c>
      <c r="B151" s="12" t="s">
        <v>151</v>
      </c>
      <c r="C151" s="50">
        <v>8100</v>
      </c>
    </row>
    <row r="152" spans="1:3" ht="13.5">
      <c r="A152" s="12" t="s">
        <v>73</v>
      </c>
      <c r="B152" s="12" t="s">
        <v>152</v>
      </c>
      <c r="C152" s="50">
        <v>500</v>
      </c>
    </row>
    <row r="153" spans="1:3" ht="13.5">
      <c r="A153" s="12" t="s">
        <v>75</v>
      </c>
      <c r="B153" s="12" t="s">
        <v>153</v>
      </c>
      <c r="C153" s="50">
        <v>8100</v>
      </c>
    </row>
    <row r="154" spans="1:9" ht="13.5">
      <c r="A154" s="12" t="s">
        <v>77</v>
      </c>
      <c r="B154" s="12" t="s">
        <v>154</v>
      </c>
      <c r="C154" s="50">
        <v>8100</v>
      </c>
      <c r="F154" s="17"/>
      <c r="G154" s="17"/>
      <c r="H154" s="17"/>
      <c r="I154" s="17"/>
    </row>
    <row r="155" spans="1:9" ht="13.5">
      <c r="A155" s="12" t="s">
        <v>79</v>
      </c>
      <c r="B155" s="12" t="s">
        <v>155</v>
      </c>
      <c r="C155" s="50">
        <v>8100</v>
      </c>
      <c r="F155" s="17"/>
      <c r="G155" s="17"/>
      <c r="H155" s="17"/>
      <c r="I155" s="17"/>
    </row>
    <row r="156" spans="1:9" ht="13.5">
      <c r="A156" s="12" t="s">
        <v>81</v>
      </c>
      <c r="B156" s="12" t="s">
        <v>156</v>
      </c>
      <c r="C156" s="50">
        <v>8100</v>
      </c>
      <c r="F156" s="17"/>
      <c r="G156" s="17"/>
      <c r="H156" s="17"/>
      <c r="I156" s="17"/>
    </row>
    <row r="157" spans="1:9" ht="13.5">
      <c r="A157" s="12" t="s">
        <v>83</v>
      </c>
      <c r="B157" s="12" t="s">
        <v>157</v>
      </c>
      <c r="C157" s="50">
        <v>8100</v>
      </c>
      <c r="F157" s="17"/>
      <c r="G157" s="17"/>
      <c r="H157" s="17"/>
      <c r="I157" s="17"/>
    </row>
    <row r="158" spans="1:9" ht="14.25">
      <c r="A158" s="12" t="s">
        <v>85</v>
      </c>
      <c r="B158" s="28" t="s">
        <v>158</v>
      </c>
      <c r="C158" s="50">
        <v>8100</v>
      </c>
      <c r="F158" s="17"/>
      <c r="G158" s="17"/>
      <c r="H158" s="17"/>
      <c r="I158" s="17"/>
    </row>
    <row r="159" spans="1:10" ht="13.5">
      <c r="A159" s="12" t="s">
        <v>87</v>
      </c>
      <c r="B159" s="12" t="s">
        <v>159</v>
      </c>
      <c r="C159" s="50">
        <v>8100</v>
      </c>
      <c r="F159" s="17"/>
      <c r="G159" s="17"/>
      <c r="H159" s="17"/>
      <c r="I159" s="17"/>
      <c r="J159" s="17"/>
    </row>
    <row r="160" spans="1:10" ht="13.5">
      <c r="A160" s="56" t="s">
        <v>89</v>
      </c>
      <c r="B160" s="12"/>
      <c r="C160" s="42">
        <f>SUM(C146:C159)</f>
        <v>106940</v>
      </c>
      <c r="F160" s="17"/>
      <c r="G160" s="17"/>
      <c r="H160" s="17"/>
      <c r="I160" s="17"/>
      <c r="J160" s="17"/>
    </row>
    <row r="161" spans="1:10" ht="13.5">
      <c r="A161" s="71" t="s">
        <v>90</v>
      </c>
      <c r="B161" s="89"/>
      <c r="C161" s="77">
        <f>C160*1.01</f>
        <v>108009.4</v>
      </c>
      <c r="F161" s="17"/>
      <c r="G161" s="17"/>
      <c r="H161" s="17"/>
      <c r="I161" s="17"/>
      <c r="J161" s="17"/>
    </row>
    <row r="162" spans="1:10" ht="13.5">
      <c r="A162" s="74"/>
      <c r="B162" s="90"/>
      <c r="C162" s="75"/>
      <c r="F162" s="17"/>
      <c r="G162" s="17"/>
      <c r="H162" s="17"/>
      <c r="I162" s="17"/>
      <c r="J162" s="17"/>
    </row>
    <row r="163" spans="1:10" ht="15">
      <c r="A163" s="91" t="s">
        <v>160</v>
      </c>
      <c r="B163" s="12"/>
      <c r="C163" s="50"/>
      <c r="D163" s="12" t="s">
        <v>161</v>
      </c>
      <c r="F163" s="17"/>
      <c r="G163" s="17"/>
      <c r="H163" s="17"/>
      <c r="I163" s="17"/>
      <c r="J163" s="17"/>
    </row>
    <row r="164" spans="1:4" ht="14.25">
      <c r="A164" s="12" t="s">
        <v>65</v>
      </c>
      <c r="B164" s="28" t="s">
        <v>162</v>
      </c>
      <c r="C164" s="61">
        <v>1991.88</v>
      </c>
      <c r="D164" s="12"/>
    </row>
    <row r="165" spans="1:4" ht="14.25">
      <c r="A165" s="12" t="s">
        <v>67</v>
      </c>
      <c r="B165" s="28" t="s">
        <v>163</v>
      </c>
      <c r="C165" s="61">
        <v>1991.88</v>
      </c>
      <c r="D165" s="12"/>
    </row>
    <row r="166" spans="1:4" ht="14.25">
      <c r="A166" s="12" t="s">
        <v>69</v>
      </c>
      <c r="B166" s="28" t="s">
        <v>164</v>
      </c>
      <c r="C166" s="61">
        <v>1991.88</v>
      </c>
      <c r="D166" s="12"/>
    </row>
    <row r="167" spans="1:4" ht="14.25">
      <c r="A167" s="12" t="s">
        <v>71</v>
      </c>
      <c r="B167" s="28" t="s">
        <v>165</v>
      </c>
      <c r="C167" s="61">
        <v>1991.88</v>
      </c>
      <c r="D167" s="12"/>
    </row>
    <row r="168" spans="1:4" ht="14.25">
      <c r="A168" s="12" t="s">
        <v>73</v>
      </c>
      <c r="B168" s="28" t="s">
        <v>166</v>
      </c>
      <c r="C168" s="61">
        <v>1991.88</v>
      </c>
      <c r="D168" s="12"/>
    </row>
    <row r="169" spans="1:4" ht="13.5">
      <c r="A169" s="12" t="s">
        <v>75</v>
      </c>
      <c r="B169" s="12" t="s">
        <v>167</v>
      </c>
      <c r="C169" s="61">
        <v>1991.88</v>
      </c>
      <c r="D169" s="12"/>
    </row>
    <row r="170" spans="1:4" ht="13.5">
      <c r="A170" s="12" t="s">
        <v>77</v>
      </c>
      <c r="B170" s="12" t="s">
        <v>168</v>
      </c>
      <c r="C170" s="61">
        <v>2068.89</v>
      </c>
      <c r="D170" s="12"/>
    </row>
    <row r="171" spans="1:4" ht="13.5">
      <c r="A171" s="12" t="s">
        <v>79</v>
      </c>
      <c r="B171" s="12" t="s">
        <v>169</v>
      </c>
      <c r="C171" s="61">
        <v>2068.89</v>
      </c>
      <c r="D171" s="12"/>
    </row>
    <row r="172" spans="1:4" ht="13.5">
      <c r="A172" s="12" t="s">
        <v>81</v>
      </c>
      <c r="B172" s="12" t="s">
        <v>170</v>
      </c>
      <c r="C172" s="61">
        <v>2068.89</v>
      </c>
      <c r="D172" s="12"/>
    </row>
    <row r="173" spans="1:8" ht="13.5">
      <c r="A173" s="12" t="s">
        <v>83</v>
      </c>
      <c r="B173" s="12" t="s">
        <v>171</v>
      </c>
      <c r="C173" s="61">
        <v>2669.54</v>
      </c>
      <c r="D173" s="92">
        <f>C173-C172</f>
        <v>600.6500000000001</v>
      </c>
      <c r="F173" s="93"/>
      <c r="G173" s="68"/>
      <c r="H173" s="68"/>
    </row>
    <row r="174" spans="1:6" ht="13.5">
      <c r="A174" s="12" t="s">
        <v>85</v>
      </c>
      <c r="B174" s="12" t="s">
        <v>172</v>
      </c>
      <c r="C174" s="61">
        <v>2954.48</v>
      </c>
      <c r="D174" s="62">
        <f>2954.48*0.23</f>
        <v>679.5304</v>
      </c>
      <c r="F174" s="68"/>
    </row>
    <row r="175" spans="1:8" ht="13.5">
      <c r="A175" s="12" t="s">
        <v>87</v>
      </c>
      <c r="B175" s="12" t="s">
        <v>173</v>
      </c>
      <c r="C175" s="61">
        <v>2954.48</v>
      </c>
      <c r="D175" s="62">
        <f>2954.48*0.23</f>
        <v>679.5304</v>
      </c>
      <c r="F175" s="68"/>
      <c r="H175" s="94"/>
    </row>
    <row r="176" spans="1:6" ht="13.5">
      <c r="A176" s="56" t="s">
        <v>174</v>
      </c>
      <c r="B176" s="12"/>
      <c r="C176" s="42">
        <f>SUM(C164:C175)</f>
        <v>26736.45</v>
      </c>
      <c r="D176" s="42">
        <f>SUM(D173:D175)</f>
        <v>1959.7108</v>
      </c>
      <c r="E176" s="94"/>
      <c r="F176" s="95"/>
    </row>
    <row r="177" spans="1:6" ht="13.5">
      <c r="A177" s="71" t="s">
        <v>175</v>
      </c>
      <c r="B177" s="89"/>
      <c r="C177" s="77">
        <f>C176*1.01</f>
        <v>27003.8145</v>
      </c>
      <c r="D177" s="42">
        <f>D176*1.01</f>
        <v>1979.307908</v>
      </c>
      <c r="F177" s="95"/>
    </row>
    <row r="178" spans="1:3" ht="13.5">
      <c r="A178" s="74"/>
      <c r="B178" s="90"/>
      <c r="C178" s="75"/>
    </row>
    <row r="179" spans="1:3" ht="17.25">
      <c r="A179" s="91" t="s">
        <v>176</v>
      </c>
      <c r="B179" s="81"/>
      <c r="C179" s="96"/>
    </row>
    <row r="180" spans="1:3" ht="29.25" customHeight="1">
      <c r="A180" s="97" t="s">
        <v>177</v>
      </c>
      <c r="B180" s="28" t="s">
        <v>178</v>
      </c>
      <c r="C180" s="50">
        <v>28130.5</v>
      </c>
    </row>
    <row r="181" spans="1:7" ht="19.5" customHeight="1">
      <c r="A181" s="97" t="s">
        <v>179</v>
      </c>
      <c r="B181" s="28" t="s">
        <v>180</v>
      </c>
      <c r="C181" s="98">
        <v>48400</v>
      </c>
      <c r="G181" s="49"/>
    </row>
    <row r="182" spans="1:3" ht="15" customHeight="1">
      <c r="A182" s="99" t="s">
        <v>181</v>
      </c>
      <c r="B182" s="29" t="s">
        <v>182</v>
      </c>
      <c r="C182" s="100">
        <v>12643.01</v>
      </c>
    </row>
    <row r="183" spans="1:3" ht="15" customHeight="1">
      <c r="A183" s="101" t="s">
        <v>89</v>
      </c>
      <c r="B183" s="29"/>
      <c r="C183" s="100">
        <f>SUM(C180:C182)</f>
        <v>89173.51000000001</v>
      </c>
    </row>
    <row r="184" spans="1:3" ht="29.25" customHeight="1">
      <c r="A184" s="101" t="s">
        <v>183</v>
      </c>
      <c r="B184" s="29"/>
      <c r="C184" s="100">
        <f>B45</f>
        <v>10312</v>
      </c>
    </row>
    <row r="185" spans="1:4" ht="15" customHeight="1">
      <c r="A185" s="101" t="s">
        <v>184</v>
      </c>
      <c r="B185" s="29"/>
      <c r="C185" s="100">
        <f>C183*1.01-C184</f>
        <v>79753.24510000001</v>
      </c>
      <c r="D185" s="49"/>
    </row>
    <row r="186" spans="1:3" ht="15" customHeight="1">
      <c r="A186" s="99"/>
      <c r="B186" s="29"/>
      <c r="C186" s="100"/>
    </row>
    <row r="187" spans="1:3" ht="15" customHeight="1">
      <c r="A187" s="99"/>
      <c r="B187" s="29"/>
      <c r="C187" s="100"/>
    </row>
    <row r="188" spans="1:3" ht="33" customHeight="1">
      <c r="A188" s="102" t="s">
        <v>185</v>
      </c>
      <c r="B188" s="29"/>
      <c r="C188" s="100"/>
    </row>
    <row r="189" spans="1:10" ht="17.25" customHeight="1">
      <c r="A189" s="99" t="s">
        <v>186</v>
      </c>
      <c r="B189" s="29"/>
      <c r="C189" s="100">
        <v>212300</v>
      </c>
      <c r="G189" s="103"/>
      <c r="H189" s="43"/>
      <c r="I189" s="75"/>
      <c r="J189" s="17"/>
    </row>
    <row r="190" spans="1:9" ht="15">
      <c r="A190" s="104" t="s">
        <v>187</v>
      </c>
      <c r="B190" s="105"/>
      <c r="C190" s="106">
        <f>C189</f>
        <v>212300</v>
      </c>
      <c r="D190" s="68"/>
      <c r="I190" s="49"/>
    </row>
    <row r="191" spans="1:4" ht="15">
      <c r="A191" s="85" t="s">
        <v>188</v>
      </c>
      <c r="B191" s="56"/>
      <c r="C191" s="77">
        <f>C190*1.01</f>
        <v>214423</v>
      </c>
      <c r="D191" s="49"/>
    </row>
    <row r="192" spans="1:3" ht="15">
      <c r="A192" s="107"/>
      <c r="B192" s="108"/>
      <c r="C192" s="109"/>
    </row>
    <row r="193" spans="1:3" ht="15">
      <c r="A193" s="85" t="s">
        <v>189</v>
      </c>
      <c r="B193" s="56"/>
      <c r="C193" s="77">
        <v>26400</v>
      </c>
    </row>
    <row r="194" spans="1:3" ht="15">
      <c r="A194" s="110" t="s">
        <v>188</v>
      </c>
      <c r="B194" s="111"/>
      <c r="C194" s="112">
        <f>C193*1.01</f>
        <v>26664</v>
      </c>
    </row>
    <row r="195" spans="1:3" ht="13.5">
      <c r="A195" s="74"/>
      <c r="B195" s="108"/>
      <c r="C195" s="75"/>
    </row>
    <row r="196" ht="17.25">
      <c r="A196" s="6" t="s">
        <v>190</v>
      </c>
    </row>
    <row r="198" spans="1:9" ht="79.5" customHeight="1">
      <c r="A198" s="113" t="s">
        <v>191</v>
      </c>
      <c r="B198" s="113" t="s">
        <v>192</v>
      </c>
      <c r="C198" s="114" t="s">
        <v>193</v>
      </c>
      <c r="D198" s="115" t="s">
        <v>194</v>
      </c>
      <c r="E198" s="113" t="s">
        <v>195</v>
      </c>
      <c r="F198" s="116" t="s">
        <v>196</v>
      </c>
      <c r="I198" s="117"/>
    </row>
    <row r="199" spans="1:9" ht="13.5">
      <c r="A199" s="118" t="s">
        <v>197</v>
      </c>
      <c r="B199" s="119">
        <f>115862*1.01</f>
        <v>117020.62</v>
      </c>
      <c r="C199" s="120">
        <f>B11</f>
        <v>8578.63</v>
      </c>
      <c r="D199" s="121">
        <f>B199/C199/12</f>
        <v>1.1367454166146966</v>
      </c>
      <c r="E199" s="122">
        <f>E20</f>
        <v>1.17</v>
      </c>
      <c r="F199" s="123">
        <f>E199-D199</f>
        <v>0.033254583385303293</v>
      </c>
      <c r="I199" s="124"/>
    </row>
    <row r="200" spans="1:9" ht="13.5">
      <c r="A200" s="120" t="s">
        <v>198</v>
      </c>
      <c r="B200" s="125">
        <v>350092</v>
      </c>
      <c r="C200" s="120">
        <v>6722.39</v>
      </c>
      <c r="D200" s="121">
        <f>B200/C200/12</f>
        <v>4.339875153529226</v>
      </c>
      <c r="E200" s="123">
        <f>E21</f>
        <v>4.256666666666667</v>
      </c>
      <c r="F200" s="123">
        <f>E200-D200</f>
        <v>-0.0832084868625591</v>
      </c>
      <c r="I200" s="117"/>
    </row>
    <row r="201" spans="1:9" ht="13.5">
      <c r="A201" s="120" t="s">
        <v>125</v>
      </c>
      <c r="B201" s="125">
        <f>C131</f>
        <v>166006.4886</v>
      </c>
      <c r="C201" s="120">
        <f>C199</f>
        <v>8578.63</v>
      </c>
      <c r="D201" s="121">
        <f>B201/C201/12</f>
        <v>1.6125971221512063</v>
      </c>
      <c r="E201" s="123">
        <f>E22</f>
        <v>1.64</v>
      </c>
      <c r="F201" s="123">
        <f>E201-D201</f>
        <v>0.027402877848793583</v>
      </c>
      <c r="I201" s="117"/>
    </row>
    <row r="202" spans="1:9" ht="13.5">
      <c r="A202" s="120" t="s">
        <v>24</v>
      </c>
      <c r="B202" s="125">
        <f>C161</f>
        <v>108009.4</v>
      </c>
      <c r="C202" s="120">
        <f>B9</f>
        <v>6914.08</v>
      </c>
      <c r="D202" s="121">
        <f>B202/C202/12</f>
        <v>1.301804915958932</v>
      </c>
      <c r="E202" s="123">
        <f>E23</f>
        <v>1.42</v>
      </c>
      <c r="F202" s="123">
        <f>E202-D202</f>
        <v>0.11819508404106793</v>
      </c>
      <c r="I202" s="117"/>
    </row>
    <row r="203" spans="1:9" ht="27.75">
      <c r="A203" s="126" t="s">
        <v>28</v>
      </c>
      <c r="B203" s="125">
        <f>C139</f>
        <v>129078</v>
      </c>
      <c r="C203" s="120">
        <f>C199</f>
        <v>8578.63</v>
      </c>
      <c r="D203" s="121">
        <f>B203/C203/12</f>
        <v>1.25387153892871</v>
      </c>
      <c r="E203" s="123">
        <f>E27</f>
        <v>1</v>
      </c>
      <c r="F203" s="127">
        <f>E203-D203</f>
        <v>-0.25387153892871006</v>
      </c>
      <c r="I203" s="117"/>
    </row>
    <row r="204" spans="1:9" ht="13.5">
      <c r="A204" s="120" t="s">
        <v>25</v>
      </c>
      <c r="B204" s="128">
        <f>C80</f>
        <v>1462820.6932</v>
      </c>
      <c r="C204" s="129">
        <f>C202</f>
        <v>6914.08</v>
      </c>
      <c r="D204" s="121">
        <f>B204/C204/12</f>
        <v>17.63093924764153</v>
      </c>
      <c r="E204" s="123">
        <f>E24</f>
        <v>17.456666666666667</v>
      </c>
      <c r="F204" s="127">
        <f>E204-D204</f>
        <v>-0.1742725809748613</v>
      </c>
      <c r="G204" s="130"/>
      <c r="I204" s="117"/>
    </row>
    <row r="205" spans="1:9" ht="13.5">
      <c r="A205" s="120" t="s">
        <v>199</v>
      </c>
      <c r="B205" s="125">
        <f>C115</f>
        <v>95930.90090000001</v>
      </c>
      <c r="C205" s="131">
        <f>C201</f>
        <v>8578.63</v>
      </c>
      <c r="D205" s="121">
        <f>B205/C205/12</f>
        <v>0.9318786031879994</v>
      </c>
      <c r="E205" s="123">
        <f>E25</f>
        <v>1.0000000000000002</v>
      </c>
      <c r="F205" s="127">
        <f>E205-D205</f>
        <v>0.0681213968120008</v>
      </c>
      <c r="I205" s="117"/>
    </row>
    <row r="206" spans="1:9" ht="13.5">
      <c r="A206" s="132" t="s">
        <v>200</v>
      </c>
      <c r="B206" s="133">
        <f>C185</f>
        <v>79753.24510000001</v>
      </c>
      <c r="C206" s="131">
        <f>C205</f>
        <v>8578.63</v>
      </c>
      <c r="D206" s="134">
        <f>B206/C206/12</f>
        <v>0.7747278712723751</v>
      </c>
      <c r="E206" s="123">
        <f>E26</f>
        <v>1</v>
      </c>
      <c r="F206" s="123">
        <f>E206-D206</f>
        <v>0.22527212872762492</v>
      </c>
      <c r="I206" s="117"/>
    </row>
    <row r="207" spans="1:9" ht="14.25">
      <c r="A207" s="126" t="s">
        <v>201</v>
      </c>
      <c r="B207" s="135">
        <f>C177-D177</f>
        <v>25024.506592</v>
      </c>
      <c r="C207" s="120">
        <f>C9</f>
        <v>4754.82</v>
      </c>
      <c r="D207" s="121">
        <f>B207/C207/12</f>
        <v>0.43858138674720254</v>
      </c>
      <c r="E207" s="123">
        <f>E28</f>
        <v>0.43500000000000005</v>
      </c>
      <c r="F207" s="123">
        <f>E207-D207</f>
        <v>-0.0035813867472024863</v>
      </c>
      <c r="I207" s="117"/>
    </row>
    <row r="208" spans="1:9" ht="14.25">
      <c r="A208" s="126" t="s">
        <v>202</v>
      </c>
      <c r="B208" s="136">
        <f>D177</f>
        <v>1979.307908</v>
      </c>
      <c r="C208" s="137">
        <f>B9</f>
        <v>6914.08</v>
      </c>
      <c r="D208" s="121">
        <f>B208/C208/12</f>
        <v>0.023856004799867325</v>
      </c>
      <c r="E208" s="123">
        <f>0.45*3/12</f>
        <v>0.1125</v>
      </c>
      <c r="F208" s="123">
        <f>E208-D208</f>
        <v>0.08864399520013268</v>
      </c>
      <c r="I208" s="117"/>
    </row>
    <row r="209" spans="1:9" ht="13.5">
      <c r="A209" s="138" t="s">
        <v>203</v>
      </c>
      <c r="B209" s="139">
        <f>C143</f>
        <v>0</v>
      </c>
      <c r="C209" s="140">
        <f>C205</f>
        <v>8578.63</v>
      </c>
      <c r="D209" s="121">
        <f>B209/C209/12</f>
        <v>0</v>
      </c>
      <c r="E209" s="141">
        <f>E29</f>
        <v>0.13</v>
      </c>
      <c r="F209" s="123">
        <f>E209-D209</f>
        <v>0.13</v>
      </c>
      <c r="I209" s="117"/>
    </row>
    <row r="210" spans="1:9" ht="13.5">
      <c r="A210" s="17"/>
      <c r="B210" s="17"/>
      <c r="C210" s="17"/>
      <c r="D210" s="142">
        <f>SUM(D199:D209)</f>
        <v>29.444877260831746</v>
      </c>
      <c r="E210" s="143">
        <f>SUM(E199:E209)</f>
        <v>29.62083333333333</v>
      </c>
      <c r="F210" s="144">
        <f>SUM(F199:F209)</f>
        <v>0.17595607250159023</v>
      </c>
      <c r="G210" s="68"/>
      <c r="I210" s="117"/>
    </row>
    <row r="211" spans="1:9" ht="13.5">
      <c r="A211" s="17"/>
      <c r="B211" s="17"/>
      <c r="C211" s="17"/>
      <c r="D211" s="145"/>
      <c r="E211" s="64"/>
      <c r="F211" s="146"/>
      <c r="G211" s="68"/>
      <c r="I211" s="117"/>
    </row>
    <row r="212" spans="1:9" ht="13.5">
      <c r="A212" s="40" t="s">
        <v>204</v>
      </c>
      <c r="B212" s="17"/>
      <c r="C212" s="17"/>
      <c r="D212" s="145"/>
      <c r="E212" s="64"/>
      <c r="F212" s="146"/>
      <c r="G212" s="68"/>
      <c r="I212" s="117"/>
    </row>
    <row r="213" spans="1:9" ht="13.5">
      <c r="A213" s="147">
        <v>1.08</v>
      </c>
      <c r="B213" s="17" t="s">
        <v>205</v>
      </c>
      <c r="C213" s="17"/>
      <c r="D213" s="145"/>
      <c r="E213" s="64"/>
      <c r="F213" s="146"/>
      <c r="G213" s="68"/>
      <c r="I213" s="117"/>
    </row>
    <row r="214" spans="1:9" ht="13.5">
      <c r="A214" s="17" t="s">
        <v>206</v>
      </c>
      <c r="B214" s="17"/>
      <c r="C214" s="17"/>
      <c r="E214" s="64"/>
      <c r="F214" s="146"/>
      <c r="G214" s="68"/>
      <c r="I214" s="117"/>
    </row>
    <row r="215" spans="1:9" ht="13.5">
      <c r="A215" s="147">
        <v>2.16</v>
      </c>
      <c r="B215" s="17" t="s">
        <v>205</v>
      </c>
      <c r="C215" s="17"/>
      <c r="E215" s="64"/>
      <c r="F215" s="146"/>
      <c r="G215" s="68"/>
      <c r="I215" s="117"/>
    </row>
    <row r="216" spans="1:9" ht="13.5">
      <c r="A216" s="148"/>
      <c r="B216" s="44"/>
      <c r="C216" s="17"/>
      <c r="E216" s="64"/>
      <c r="F216" s="146"/>
      <c r="G216" s="68"/>
      <c r="I216" s="117"/>
    </row>
    <row r="217" spans="1:9" ht="13.5">
      <c r="A217" s="17"/>
      <c r="B217" s="17"/>
      <c r="C217" s="17"/>
      <c r="D217" s="145"/>
      <c r="E217" s="64"/>
      <c r="F217" s="146"/>
      <c r="G217" s="68"/>
      <c r="I217" s="117"/>
    </row>
    <row r="218" spans="1:9" ht="13.5">
      <c r="A218" s="74" t="s">
        <v>207</v>
      </c>
      <c r="B218" s="17"/>
      <c r="C218" s="17"/>
      <c r="D218" s="145"/>
      <c r="E218" s="64"/>
      <c r="F218" s="146"/>
      <c r="G218" s="68"/>
      <c r="I218" s="117"/>
    </row>
    <row r="219" spans="1:9" ht="13.5">
      <c r="A219" s="149" t="s">
        <v>208</v>
      </c>
      <c r="B219" s="150">
        <f>138181.28-'[1]Бр 83'!$B$241</f>
        <v>122667.08</v>
      </c>
      <c r="C219" s="17"/>
      <c r="D219" s="145"/>
      <c r="E219" s="64"/>
      <c r="F219" s="146"/>
      <c r="G219" s="68"/>
      <c r="I219" s="117"/>
    </row>
    <row r="220" spans="1:7" ht="13.5">
      <c r="A220" s="151" t="s">
        <v>209</v>
      </c>
      <c r="B220" s="152">
        <v>391791.94</v>
      </c>
      <c r="C220" s="17"/>
      <c r="D220" s="145"/>
      <c r="E220" s="64"/>
      <c r="F220" s="146"/>
      <c r="G220" s="68"/>
    </row>
    <row r="221" spans="1:7" ht="13.5">
      <c r="A221" s="153" t="s">
        <v>210</v>
      </c>
      <c r="B221" s="154">
        <f>SUM(B222:B224)</f>
        <v>221753.05</v>
      </c>
      <c r="C221" s="17"/>
      <c r="D221" s="145"/>
      <c r="E221" s="64"/>
      <c r="F221" s="146"/>
      <c r="G221" s="68"/>
    </row>
    <row r="222" spans="1:7" ht="13.5">
      <c r="A222" s="155" t="s">
        <v>211</v>
      </c>
      <c r="B222" s="154">
        <f>117300+95000</f>
        <v>212300</v>
      </c>
      <c r="C222" s="17"/>
      <c r="D222" s="145"/>
      <c r="E222" s="64"/>
      <c r="F222" s="146"/>
      <c r="G222" s="68"/>
    </row>
    <row r="223" spans="1:7" ht="13.5">
      <c r="A223" s="155" t="s">
        <v>212</v>
      </c>
      <c r="B223" s="154">
        <f>4853.05</f>
        <v>4853.05</v>
      </c>
      <c r="C223" s="17"/>
      <c r="D223" s="145"/>
      <c r="E223" s="64"/>
      <c r="F223" s="146"/>
      <c r="G223" s="68"/>
    </row>
    <row r="224" spans="1:7" ht="13.5">
      <c r="A224" s="155" t="s">
        <v>213</v>
      </c>
      <c r="B224" s="154">
        <f>216900-212300</f>
        <v>4600</v>
      </c>
      <c r="C224" s="17"/>
      <c r="D224" s="145"/>
      <c r="E224" s="64"/>
      <c r="F224" s="146"/>
      <c r="G224" s="68"/>
    </row>
    <row r="225" spans="1:7" ht="13.5">
      <c r="A225" s="156" t="s">
        <v>214</v>
      </c>
      <c r="B225" s="157">
        <f>B219+B220-B221</f>
        <v>292705.97000000003</v>
      </c>
      <c r="C225" s="17"/>
      <c r="D225" s="145"/>
      <c r="E225" s="64"/>
      <c r="F225" s="146"/>
      <c r="G225" s="68"/>
    </row>
    <row r="226" spans="1:7" ht="13.5">
      <c r="A226" s="158"/>
      <c r="B226" s="159"/>
      <c r="C226" s="17"/>
      <c r="D226" s="145"/>
      <c r="E226" s="64"/>
      <c r="F226" s="146"/>
      <c r="G226" s="68"/>
    </row>
    <row r="227" spans="1:7" ht="13.5">
      <c r="A227" s="40"/>
      <c r="B227" s="159"/>
      <c r="C227" s="17"/>
      <c r="D227" s="145"/>
      <c r="E227" s="64"/>
      <c r="F227" s="146"/>
      <c r="G227" s="68"/>
    </row>
    <row r="228" spans="4:6" ht="13.5">
      <c r="D228" s="145"/>
      <c r="E228" s="64"/>
      <c r="F228" s="146"/>
    </row>
  </sheetData>
  <mergeCells count="13">
    <mergeCell ref="A1:D1"/>
    <mergeCell ref="A3:D3"/>
    <mergeCell ref="A5:D5"/>
    <mergeCell ref="A15:A17"/>
    <mergeCell ref="B15:B16"/>
    <mergeCell ref="C15:C16"/>
    <mergeCell ref="D15:D16"/>
    <mergeCell ref="E15:E16"/>
    <mergeCell ref="A44:B44"/>
    <mergeCell ref="A61:C61"/>
    <mergeCell ref="D65:D66"/>
    <mergeCell ref="E65:E66"/>
    <mergeCell ref="F65:F66"/>
  </mergeCells>
  <printOptions/>
  <pageMargins left="0.27569444444444446" right="0.27569444444444446" top="0.47222222222222227" bottom="0.6694444444444445" header="0.5118055555555556" footer="0.5118055555555556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2013-04-15T09:59:52Z</cp:lastPrinted>
  <dcterms:created xsi:type="dcterms:W3CDTF">2006-09-28T05:33:49Z</dcterms:created>
  <dcterms:modified xsi:type="dcterms:W3CDTF">2013-04-04T12:01:18Z</dcterms:modified>
  <cp:category/>
  <cp:version/>
  <cp:contentType/>
  <cp:contentStatus/>
  <cp:revision>1</cp:revision>
</cp:coreProperties>
</file>