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'Лист1'!$A$1:$H$78</definedName>
  </definedNames>
  <calcPr fullCalcOnLoad="1"/>
</workbook>
</file>

<file path=xl/sharedStrings.xml><?xml version="1.0" encoding="utf-8"?>
<sst xmlns="http://schemas.openxmlformats.org/spreadsheetml/2006/main" count="154" uniqueCount="90">
  <si>
    <t>ООО "Коммунальная компания"Наш дом"</t>
  </si>
  <si>
    <t>Утверждаю:</t>
  </si>
  <si>
    <t>Директор ООО "КК "Наш дом"</t>
  </si>
  <si>
    <t>_______________________ Трошина С.И.</t>
  </si>
  <si>
    <t xml:space="preserve">План  </t>
  </si>
  <si>
    <t>Текущего и Капитального ремонта  на 2018 год</t>
  </si>
  <si>
    <t xml:space="preserve">Объект: Жилой многоквартирный дом: Волжский пр-т 15 </t>
  </si>
  <si>
    <t>Кол-во квартир, шт.</t>
  </si>
  <si>
    <t>Общая площадь</t>
  </si>
  <si>
    <t>№ п/п</t>
  </si>
  <si>
    <t xml:space="preserve">Наименование  работ </t>
  </si>
  <si>
    <t xml:space="preserve">ед. изм. </t>
  </si>
  <si>
    <t>Кол-во</t>
  </si>
  <si>
    <t>Предложено на 2018 г.</t>
  </si>
  <si>
    <t>Утверждено на 2018г.</t>
  </si>
  <si>
    <t>Тариф на 1 м2</t>
  </si>
  <si>
    <t>Период выполнения</t>
  </si>
  <si>
    <t>1. ФУНДАМЕНТ</t>
  </si>
  <si>
    <t xml:space="preserve">Цокольные блоки и кирпичная кладка внутри подвального помещения:локальная штукатурка, заделка стыков блоков. </t>
  </si>
  <si>
    <t>м²</t>
  </si>
  <si>
    <t>2-4 квартал</t>
  </si>
  <si>
    <t xml:space="preserve">2. ПОДВАЛ </t>
  </si>
  <si>
    <t>Установка решеток на вент. окна.</t>
  </si>
  <si>
    <t>шт</t>
  </si>
  <si>
    <t>2-3 квартал</t>
  </si>
  <si>
    <t xml:space="preserve">3. СТЕНЫ </t>
  </si>
  <si>
    <t xml:space="preserve">4. ПЕРЕКРЫТИЯ  и ПОКРЫТИЯ </t>
  </si>
  <si>
    <t>7. КРЫША</t>
  </si>
  <si>
    <t>Капитальный ремонт: замена стропильной системы, замена кровельного покрытия.</t>
  </si>
  <si>
    <t>м2</t>
  </si>
  <si>
    <t xml:space="preserve">Ремонт ливневых отводов  </t>
  </si>
  <si>
    <t>п/м</t>
  </si>
  <si>
    <t>Установка огнеупорного, чердачного люка.</t>
  </si>
  <si>
    <t>1-4 квартал</t>
  </si>
  <si>
    <t>Локальный ремонт кровельного покрытия над кв.49</t>
  </si>
  <si>
    <t>8. ЛЕСТНИЦЫ</t>
  </si>
  <si>
    <t>9. ФАСАД</t>
  </si>
  <si>
    <t xml:space="preserve">Стены (высотные работы): очистка от старой краски (участки),заделка трещин, сколов, выбоин, шпатлевание (участки), покраска фасадной краской. </t>
  </si>
  <si>
    <t xml:space="preserve">10. ПЕРЕГОРОДКИ </t>
  </si>
  <si>
    <t>11. ВНУТРЕННЯЯ  ОТДЕЛКА</t>
  </si>
  <si>
    <t>Очистка стен подъезда от краски, побелки, шпатлевание ,грунтовка, покраска вод.эмульсионной краской</t>
  </si>
  <si>
    <t>Потолки подъездов, обратная сторона лестничных маршей:очистка от побелки, грунтовка, шпатлевание, покраска вод.эм.краской.</t>
  </si>
  <si>
    <t xml:space="preserve">12. ПОЛЫ </t>
  </si>
  <si>
    <t xml:space="preserve">Облицовка полов керамической плиткой площадок лестничных маршей </t>
  </si>
  <si>
    <t>13. ОКНА   и    ДВЕРИ</t>
  </si>
  <si>
    <t>Замена 2х створчатых дверей:установка стеклопакетов</t>
  </si>
  <si>
    <t xml:space="preserve">14.МУСОРОПРОВОД </t>
  </si>
  <si>
    <t>15. ВЕНТИЛЯЦИЯ   и   ДЫМОУДАЛЕНИЕ</t>
  </si>
  <si>
    <t xml:space="preserve">Видео - диагностические работы  по системам вентиляции и дымоудалению, выявление неработаюших каналов  вентиляции </t>
  </si>
  <si>
    <t xml:space="preserve">шт </t>
  </si>
  <si>
    <t>Установка вентиляционных выходов на фановых стояках</t>
  </si>
  <si>
    <t xml:space="preserve">17. ИНДИВИДУАЛЬНЫЕ  ТЕПЛОВЫЕ  ПУНКТЫ, СИСТЕМЫ   ВОДОПОДКАЧКИ </t>
  </si>
  <si>
    <t xml:space="preserve">    Гидравлические и тепловые испытания оборудования индивидуальных тепловых пунктов и водоподкачек</t>
  </si>
  <si>
    <t>2-3кв.</t>
  </si>
  <si>
    <t xml:space="preserve">18. ВОДОСНАБЖЕНИЕ, ОТОПЛЕНИЕ , ВОДООТВЕДЕНИЕ </t>
  </si>
  <si>
    <t>Разработка проекта, монтаж  узла учета ХВС</t>
  </si>
  <si>
    <t>1-2 квартал</t>
  </si>
  <si>
    <t>Замена стояков ХВС на п/п Ду 25 с установкой квартирных шаровых кранов Ду15</t>
  </si>
  <si>
    <t>Замена стояков ХВС на п/п Ду 32 с установкой квартирных шаровых кранов Ду15</t>
  </si>
  <si>
    <t>Замена стояков водоотведения Ду 110 с проходом на чердак и в подвальное помещение</t>
  </si>
  <si>
    <t>Разработка проекта, монтаж теплового счетчика</t>
  </si>
  <si>
    <t>Разработка проекта, монтаж всепогодного автоматического  регулятора отопления</t>
  </si>
  <si>
    <t>Замена элеваторного узла в сборе</t>
  </si>
  <si>
    <t>Замена вводной запорной арматуры отопления (задвижек)Ду 100 на шаровые краны Ду 100</t>
  </si>
  <si>
    <t>Замена  верхнего розлива отопления Ду 57 с монтажом теплоизоляции</t>
  </si>
  <si>
    <t>Замена стояков отопления Ду 15,25</t>
  </si>
  <si>
    <t>Замена запорной арматуры Ду 25 на стояках отопления</t>
  </si>
  <si>
    <t>Замена запорной арматуры на ввода отопления в квартиры Ду 15, Ду 25</t>
  </si>
  <si>
    <t>Замена лежака водоотведения Ду 110</t>
  </si>
  <si>
    <t xml:space="preserve">19. ТЕПЛОСНАБЖЕНИЕ   и  ГОРЯЧЕЕ ВОДОСНАБЖЕНИЕ </t>
  </si>
  <si>
    <t>Промывка   теплообменника системы ГВС</t>
  </si>
  <si>
    <t>Замена стояков ГВС  Ду 25 с установкой шаровых кранов Ду15 в квартирах</t>
  </si>
  <si>
    <t xml:space="preserve">20. ЭЛЕКТРООБОРУДОВАНИЕ, РАДИО и ТЕЛЕКОММУНИКАЦИОННОЕ  ОБОРУДОВАНИЕ </t>
  </si>
  <si>
    <t>Капитальный ремонт системы эл.снабжения с заменой шкафов ВРУ.</t>
  </si>
  <si>
    <t>под.</t>
  </si>
  <si>
    <t>1-4 кв.</t>
  </si>
  <si>
    <t xml:space="preserve">Плановое техническое обслуживание электрощитовых согласно графика ППР </t>
  </si>
  <si>
    <t xml:space="preserve">Приобретение   и дооснащение  эл.щитовых углекислотными огнетушителями, другими средствами пожаротушения  </t>
  </si>
  <si>
    <t>Оснащение  кровли и ливневых воронок греющим противоледным кабелем</t>
  </si>
  <si>
    <t>21. ВНУТРИДОМОВОЕ  ГАЗОВОЕ   ОБОРУДОВАНИЕ</t>
  </si>
  <si>
    <t>22. ЛИФТЫ</t>
  </si>
  <si>
    <t>23.  ЭНЕРГОСБЕРЕЖЕНИЕ  и ЭНЕРГОЭФФЕКТИВНОСТЬ</t>
  </si>
  <si>
    <t>Замена светильников на светодиодные на лестничных маршах</t>
  </si>
  <si>
    <t>1-4 кв</t>
  </si>
  <si>
    <t>24. БЛАГОУСТРОЙСТВО и ПРОЧИЕ РАБОТЫ</t>
  </si>
  <si>
    <t>Благоустройство детской площадки общая S=420м²: засыпка ПГС 75м³-слой 150мм, трамбовка ПГС. 50% работ от общей площади.</t>
  </si>
  <si>
    <t>Благоустройство детской площадки:укладка каучукового покрытия 500х500х40(50% от общей стоимости, на 2 дома)</t>
  </si>
  <si>
    <t>Ремонт уличных ступеней.</t>
  </si>
  <si>
    <t>Всего:</t>
  </si>
  <si>
    <t>Составил:  Главный инженер                            Анашкин В.И.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</si>
</sst>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.0"/>
  </numFmts>
  <fonts count="11">
    <font>
      <sz val="10"/>
      <name val="Arial"/>
      <family val="2"/>
    </font>
    <font>
      <sz val="11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i/>
      <u val="single"/>
      <sz val="16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6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Border="1" applyAlignment="1">
      <alignment horizontal="center"/>
      <protection/>
    </xf>
    <xf numFmtId="164" fontId="3" fillId="0" borderId="0" xfId="20" applyFont="1" applyAlignment="1">
      <alignment/>
      <protection/>
    </xf>
    <xf numFmtId="164" fontId="4" fillId="0" borderId="0" xfId="20" applyFont="1" applyAlignment="1">
      <alignment horizontal="center"/>
      <protection/>
    </xf>
    <xf numFmtId="164" fontId="5" fillId="0" borderId="0" xfId="20" applyFont="1" applyBorder="1" applyAlignment="1">
      <alignment horizontal="right"/>
      <protection/>
    </xf>
    <xf numFmtId="164" fontId="3" fillId="0" borderId="0" xfId="20" applyFont="1" applyAlignment="1">
      <alignment horizontal="center"/>
      <protection/>
    </xf>
    <xf numFmtId="164" fontId="6" fillId="0" borderId="0" xfId="20" applyFont="1" applyBorder="1" applyAlignment="1">
      <alignment horizontal="center"/>
      <protection/>
    </xf>
    <xf numFmtId="164" fontId="7" fillId="0" borderId="0" xfId="20" applyFont="1" applyBorder="1" applyAlignment="1">
      <alignment horizontal="left" wrapText="1"/>
      <protection/>
    </xf>
    <xf numFmtId="164" fontId="5" fillId="0" borderId="1" xfId="20" applyFont="1" applyBorder="1" applyAlignment="1">
      <alignment horizontal="center" wrapText="1"/>
      <protection/>
    </xf>
    <xf numFmtId="164" fontId="5" fillId="0" borderId="1" xfId="20" applyFont="1" applyBorder="1" applyAlignment="1">
      <alignment wrapText="1"/>
      <protection/>
    </xf>
    <xf numFmtId="164" fontId="8" fillId="0" borderId="1" xfId="20" applyFont="1" applyBorder="1" applyAlignment="1">
      <alignment wrapText="1"/>
      <protection/>
    </xf>
    <xf numFmtId="164" fontId="8" fillId="0" borderId="2" xfId="20" applyFont="1" applyBorder="1" applyAlignment="1">
      <alignment wrapText="1"/>
      <protection/>
    </xf>
    <xf numFmtId="164" fontId="8" fillId="0" borderId="1" xfId="20" applyFont="1" applyBorder="1" applyAlignment="1">
      <alignment horizontal="center" vertical="center" wrapText="1"/>
      <protection/>
    </xf>
    <xf numFmtId="164" fontId="8" fillId="0" borderId="3" xfId="20" applyFont="1" applyBorder="1" applyAlignment="1">
      <alignment horizontal="center" vertical="center" wrapText="1"/>
      <protection/>
    </xf>
    <xf numFmtId="164" fontId="1" fillId="0" borderId="0" xfId="20" applyAlignment="1">
      <alignment/>
      <protection/>
    </xf>
    <xf numFmtId="164" fontId="1" fillId="0" borderId="1" xfId="20" applyFont="1" applyBorder="1" applyAlignment="1">
      <alignment horizontal="left" vertical="center" wrapText="1"/>
      <protection/>
    </xf>
    <xf numFmtId="164" fontId="1" fillId="0" borderId="1" xfId="20" applyFont="1" applyBorder="1" applyAlignment="1">
      <alignment horizontal="center" vertical="center" wrapText="1"/>
      <protection/>
    </xf>
    <xf numFmtId="164" fontId="1" fillId="0" borderId="2" xfId="20" applyFont="1" applyBorder="1" applyAlignment="1">
      <alignment horizontal="left" vertical="center" wrapText="1"/>
      <protection/>
    </xf>
    <xf numFmtId="165" fontId="1" fillId="0" borderId="1" xfId="20" applyNumberFormat="1" applyFont="1" applyBorder="1" applyAlignment="1">
      <alignment horizontal="center" vertical="center" wrapText="1"/>
      <protection/>
    </xf>
    <xf numFmtId="164" fontId="1" fillId="0" borderId="4" xfId="20" applyFont="1" applyBorder="1" applyAlignment="1">
      <alignment horizontal="left" vertical="center" wrapText="1"/>
      <protection/>
    </xf>
    <xf numFmtId="164" fontId="1" fillId="0" borderId="1" xfId="20" applyFont="1" applyBorder="1" applyAlignment="1">
      <alignment horizontal="left" vertical="center"/>
      <protection/>
    </xf>
    <xf numFmtId="164" fontId="1" fillId="0" borderId="1" xfId="20" applyFont="1" applyBorder="1" applyAlignment="1">
      <alignment horizontal="center" vertical="center"/>
      <protection/>
    </xf>
    <xf numFmtId="164" fontId="9" fillId="0" borderId="5" xfId="0" applyFont="1" applyBorder="1" applyAlignment="1">
      <alignment horizontal="left" vertical="center" wrapText="1"/>
    </xf>
    <xf numFmtId="164" fontId="9" fillId="0" borderId="1" xfId="0" applyFont="1" applyBorder="1" applyAlignment="1">
      <alignment horizontal="left" vertical="center" wrapText="1"/>
    </xf>
    <xf numFmtId="164" fontId="1" fillId="0" borderId="6" xfId="20" applyFont="1" applyBorder="1" applyAlignment="1">
      <alignment horizontal="left" wrapText="1"/>
      <protection/>
    </xf>
    <xf numFmtId="164" fontId="1" fillId="0" borderId="2" xfId="20" applyFont="1" applyBorder="1" applyAlignment="1">
      <alignment horizontal="center" vertical="center" wrapText="1"/>
      <protection/>
    </xf>
    <xf numFmtId="164" fontId="1" fillId="0" borderId="7" xfId="20" applyBorder="1">
      <alignment/>
      <protection/>
    </xf>
    <xf numFmtId="164" fontId="1" fillId="0" borderId="3" xfId="20" applyFont="1" applyBorder="1" applyAlignment="1">
      <alignment horizontal="left" wrapText="1"/>
      <protection/>
    </xf>
    <xf numFmtId="164" fontId="1" fillId="0" borderId="3" xfId="20" applyFont="1" applyBorder="1" applyAlignment="1">
      <alignment horizontal="center" vertical="center" wrapText="1"/>
      <protection/>
    </xf>
    <xf numFmtId="164" fontId="1" fillId="0" borderId="1" xfId="20" applyBorder="1" applyAlignment="1">
      <alignment horizontal="left"/>
      <protection/>
    </xf>
    <xf numFmtId="164" fontId="1" fillId="0" borderId="1" xfId="20" applyFont="1" applyBorder="1" applyAlignment="1">
      <alignment horizontal="right"/>
      <protection/>
    </xf>
    <xf numFmtId="166" fontId="10" fillId="0" borderId="1" xfId="20" applyNumberFormat="1" applyFont="1" applyBorder="1">
      <alignment/>
      <protection/>
    </xf>
    <xf numFmtId="165" fontId="10" fillId="0" borderId="1" xfId="20" applyNumberFormat="1" applyFont="1" applyBorder="1" applyAlignment="1">
      <alignment horizontal="center" vertical="center" wrapText="1"/>
      <protection/>
    </xf>
    <xf numFmtId="164" fontId="1" fillId="0" borderId="1" xfId="20" applyBorder="1">
      <alignment/>
      <protection/>
    </xf>
    <xf numFmtId="164" fontId="1" fillId="0" borderId="0" xfId="20" applyFont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tabSelected="1" workbookViewId="0" topLeftCell="A1">
      <selection activeCell="I8" sqref="I8"/>
    </sheetView>
  </sheetViews>
  <sheetFormatPr defaultColWidth="9.140625" defaultRowHeight="12.75"/>
  <cols>
    <col min="1" max="1" width="3.421875" style="1" customWidth="1"/>
    <col min="2" max="2" width="40.8515625" style="1" customWidth="1"/>
    <col min="3" max="3" width="5.57421875" style="1" customWidth="1"/>
    <col min="4" max="4" width="7.7109375" style="1" customWidth="1"/>
    <col min="5" max="5" width="11.140625" style="1" customWidth="1"/>
    <col min="6" max="6" width="10.8515625" style="1" customWidth="1"/>
    <col min="7" max="7" width="7.57421875" style="1" customWidth="1"/>
    <col min="8" max="8" width="10.8515625" style="1" customWidth="1"/>
    <col min="9" max="16384" width="8.7109375" style="1" customWidth="1"/>
  </cols>
  <sheetData>
    <row r="1" spans="1:10" ht="12.75">
      <c r="A1" s="2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0" ht="12.75">
      <c r="A2" s="4"/>
      <c r="B2" s="4"/>
      <c r="C2" s="4"/>
      <c r="D2" s="4"/>
      <c r="E2" s="4"/>
      <c r="F2" s="4"/>
      <c r="G2" s="4"/>
      <c r="H2" s="4"/>
      <c r="I2" s="3"/>
      <c r="J2" s="3"/>
    </row>
    <row r="3" spans="1:10" ht="12.75">
      <c r="A3" s="5" t="s">
        <v>1</v>
      </c>
      <c r="B3" s="5"/>
      <c r="C3" s="5"/>
      <c r="D3" s="5"/>
      <c r="E3" s="5"/>
      <c r="F3" s="5"/>
      <c r="G3" s="5"/>
      <c r="H3" s="5"/>
      <c r="I3" s="3"/>
      <c r="J3" s="3"/>
    </row>
    <row r="4" spans="1:10" ht="12.75">
      <c r="A4" s="5" t="s">
        <v>2</v>
      </c>
      <c r="B4" s="5"/>
      <c r="C4" s="5"/>
      <c r="D4" s="5"/>
      <c r="E4" s="5"/>
      <c r="F4" s="5"/>
      <c r="G4" s="5"/>
      <c r="H4" s="5"/>
      <c r="I4" s="6"/>
      <c r="J4" s="6"/>
    </row>
    <row r="5" spans="1:10" ht="12.75">
      <c r="A5" s="5" t="s">
        <v>3</v>
      </c>
      <c r="B5" s="5"/>
      <c r="C5" s="5"/>
      <c r="D5" s="5"/>
      <c r="E5" s="5"/>
      <c r="F5" s="5"/>
      <c r="G5" s="5"/>
      <c r="H5" s="5"/>
      <c r="I5" s="6"/>
      <c r="J5" s="6"/>
    </row>
    <row r="6" spans="1:10" ht="12.75">
      <c r="A6" s="7" t="s">
        <v>4</v>
      </c>
      <c r="B6" s="7"/>
      <c r="C6" s="7"/>
      <c r="D6" s="7"/>
      <c r="E6" s="7"/>
      <c r="F6" s="7"/>
      <c r="G6" s="7"/>
      <c r="H6" s="7"/>
      <c r="I6" s="6"/>
      <c r="J6" s="6"/>
    </row>
    <row r="7" spans="1:8" ht="24.75" customHeight="1">
      <c r="A7" s="8" t="s">
        <v>5</v>
      </c>
      <c r="B7" s="8"/>
      <c r="C7" s="8"/>
      <c r="D7" s="8"/>
      <c r="E7" s="8"/>
      <c r="F7" s="8"/>
      <c r="G7" s="8"/>
      <c r="H7" s="8"/>
    </row>
    <row r="8" spans="1:8" ht="20.25" customHeight="1">
      <c r="A8" s="8" t="s">
        <v>6</v>
      </c>
      <c r="B8" s="8"/>
      <c r="C8" s="8"/>
      <c r="D8" s="8"/>
      <c r="E8" s="8"/>
      <c r="F8" s="8"/>
      <c r="G8" s="8"/>
      <c r="H8" s="8"/>
    </row>
    <row r="9" spans="1:8" ht="21.75" customHeight="1">
      <c r="A9" s="9" t="s">
        <v>7</v>
      </c>
      <c r="B9" s="9"/>
      <c r="C9" s="9"/>
      <c r="D9" s="10">
        <v>70</v>
      </c>
      <c r="E9" s="9" t="s">
        <v>8</v>
      </c>
      <c r="F9" s="9"/>
      <c r="G9" s="9"/>
      <c r="H9" s="9">
        <v>3182.7</v>
      </c>
    </row>
    <row r="10" spans="1:8" ht="21.75" customHeight="1">
      <c r="A10" s="9"/>
      <c r="B10" s="9"/>
      <c r="C10" s="9"/>
      <c r="D10" s="9"/>
      <c r="E10" s="9"/>
      <c r="F10" s="9"/>
      <c r="G10" s="9"/>
      <c r="H10" s="9"/>
    </row>
    <row r="11" spans="1:9" ht="29.25" customHeight="1">
      <c r="A11" s="11" t="s">
        <v>9</v>
      </c>
      <c r="B11" s="11" t="s">
        <v>10</v>
      </c>
      <c r="C11" s="12" t="s">
        <v>11</v>
      </c>
      <c r="D11" s="13" t="s">
        <v>12</v>
      </c>
      <c r="E11" s="14" t="s">
        <v>13</v>
      </c>
      <c r="F11" s="14" t="s">
        <v>14</v>
      </c>
      <c r="G11" s="14" t="s">
        <v>15</v>
      </c>
      <c r="H11" s="14" t="s">
        <v>16</v>
      </c>
      <c r="I11" s="15"/>
    </row>
    <row r="12" spans="1:9" ht="15.75" customHeight="1">
      <c r="A12" s="16" t="s">
        <v>17</v>
      </c>
      <c r="B12" s="16"/>
      <c r="C12" s="16"/>
      <c r="D12" s="17"/>
      <c r="E12" s="17"/>
      <c r="F12" s="17"/>
      <c r="G12" s="17"/>
      <c r="H12" s="17"/>
      <c r="I12" s="15"/>
    </row>
    <row r="13" spans="1:9" ht="54.75" customHeight="1">
      <c r="A13" s="16"/>
      <c r="B13" s="16" t="s">
        <v>18</v>
      </c>
      <c r="C13" s="18" t="s">
        <v>19</v>
      </c>
      <c r="D13" s="17">
        <v>247</v>
      </c>
      <c r="E13" s="17">
        <f>D13*150</f>
        <v>37050</v>
      </c>
      <c r="F13" s="17">
        <v>0</v>
      </c>
      <c r="G13" s="19">
        <f>F13/(12*$H$9)</f>
        <v>0</v>
      </c>
      <c r="H13" s="17" t="s">
        <v>20</v>
      </c>
      <c r="I13" s="15"/>
    </row>
    <row r="14" spans="1:8" ht="14.25" customHeight="1">
      <c r="A14" s="16" t="s">
        <v>21</v>
      </c>
      <c r="B14" s="16"/>
      <c r="C14" s="16"/>
      <c r="D14" s="17"/>
      <c r="E14" s="17"/>
      <c r="F14" s="17"/>
      <c r="G14" s="19">
        <f>E14/(12*$H$9)</f>
        <v>0</v>
      </c>
      <c r="H14" s="17"/>
    </row>
    <row r="15" spans="1:8" ht="39.75" customHeight="1">
      <c r="A15" s="16">
        <v>1</v>
      </c>
      <c r="B15" s="16" t="s">
        <v>22</v>
      </c>
      <c r="C15" s="20" t="s">
        <v>23</v>
      </c>
      <c r="D15" s="17">
        <v>3</v>
      </c>
      <c r="E15" s="17">
        <f>D15*450</f>
        <v>1350</v>
      </c>
      <c r="F15" s="17">
        <v>1350</v>
      </c>
      <c r="G15" s="19">
        <f>E15/(12*$H$9)</f>
        <v>0.035347346592515795</v>
      </c>
      <c r="H15" s="17" t="s">
        <v>24</v>
      </c>
    </row>
    <row r="16" spans="1:8" ht="14.25" customHeight="1">
      <c r="A16" s="16" t="s">
        <v>25</v>
      </c>
      <c r="B16" s="16"/>
      <c r="C16" s="16"/>
      <c r="D16" s="17"/>
      <c r="E16" s="17"/>
      <c r="F16" s="17"/>
      <c r="G16" s="19">
        <f>E16/(12*$H$9)</f>
        <v>0</v>
      </c>
      <c r="H16" s="17"/>
    </row>
    <row r="17" spans="1:8" ht="14.25" customHeight="1">
      <c r="A17" s="16" t="s">
        <v>26</v>
      </c>
      <c r="B17" s="16"/>
      <c r="C17" s="16"/>
      <c r="D17" s="17"/>
      <c r="E17" s="17"/>
      <c r="F17" s="17"/>
      <c r="G17" s="19">
        <f>E17/(12*$H$9)</f>
        <v>0</v>
      </c>
      <c r="H17" s="17"/>
    </row>
    <row r="18" spans="1:8" ht="14.25" customHeight="1">
      <c r="A18" s="16" t="s">
        <v>27</v>
      </c>
      <c r="B18" s="16"/>
      <c r="C18" s="16"/>
      <c r="D18" s="17"/>
      <c r="E18" s="17"/>
      <c r="F18" s="17"/>
      <c r="G18" s="19">
        <f>E18/(12*$H$9)</f>
        <v>0</v>
      </c>
      <c r="H18" s="17"/>
    </row>
    <row r="19" spans="1:8" ht="44.25" customHeight="1">
      <c r="A19" s="16">
        <v>1</v>
      </c>
      <c r="B19" s="16" t="s">
        <v>28</v>
      </c>
      <c r="C19" s="16" t="s">
        <v>29</v>
      </c>
      <c r="D19" s="17">
        <v>1315</v>
      </c>
      <c r="E19" s="17">
        <f>D19*1700</f>
        <v>2235500</v>
      </c>
      <c r="F19" s="17">
        <v>0</v>
      </c>
      <c r="G19" s="19">
        <f>F19/(12*$H$9)</f>
        <v>0</v>
      </c>
      <c r="H19" s="17" t="s">
        <v>24</v>
      </c>
    </row>
    <row r="20" spans="1:8" ht="27" customHeight="1">
      <c r="A20" s="16">
        <v>2</v>
      </c>
      <c r="B20" s="16" t="s">
        <v>30</v>
      </c>
      <c r="C20" s="16" t="s">
        <v>31</v>
      </c>
      <c r="D20" s="17">
        <v>84</v>
      </c>
      <c r="E20" s="17">
        <f>D20*450</f>
        <v>37800</v>
      </c>
      <c r="F20" s="17">
        <v>0</v>
      </c>
      <c r="G20" s="19">
        <f>F20/(12*$H$9)</f>
        <v>0</v>
      </c>
      <c r="H20" s="17" t="s">
        <v>24</v>
      </c>
    </row>
    <row r="21" spans="1:8" ht="42" customHeight="1">
      <c r="A21" s="16">
        <v>3</v>
      </c>
      <c r="B21" s="16" t="s">
        <v>32</v>
      </c>
      <c r="C21" s="16" t="s">
        <v>23</v>
      </c>
      <c r="D21" s="17">
        <v>4</v>
      </c>
      <c r="E21" s="17">
        <f>D21*12000</f>
        <v>48000</v>
      </c>
      <c r="F21" s="17">
        <v>0</v>
      </c>
      <c r="G21" s="19">
        <f>F21/(12*$H$9)</f>
        <v>0</v>
      </c>
      <c r="H21" s="17" t="s">
        <v>33</v>
      </c>
    </row>
    <row r="22" spans="1:8" ht="42" customHeight="1">
      <c r="A22" s="16">
        <v>4</v>
      </c>
      <c r="B22" s="16" t="s">
        <v>34</v>
      </c>
      <c r="C22" s="16" t="s">
        <v>31</v>
      </c>
      <c r="D22" s="17">
        <v>5</v>
      </c>
      <c r="E22" s="17">
        <f>D22*2400</f>
        <v>12000</v>
      </c>
      <c r="F22" s="17">
        <v>0</v>
      </c>
      <c r="G22" s="19">
        <f>F22/(12*$H$9)</f>
        <v>0</v>
      </c>
      <c r="H22" s="17" t="s">
        <v>24</v>
      </c>
    </row>
    <row r="23" spans="1:8" ht="14.25" customHeight="1">
      <c r="A23" s="16" t="s">
        <v>35</v>
      </c>
      <c r="B23" s="16"/>
      <c r="C23" s="16"/>
      <c r="D23" s="17"/>
      <c r="E23" s="17"/>
      <c r="F23" s="17"/>
      <c r="G23" s="19">
        <f>F23/(12*$H$9)</f>
        <v>0</v>
      </c>
      <c r="H23" s="17"/>
    </row>
    <row r="24" spans="1:8" ht="15" customHeight="1">
      <c r="A24" s="16" t="s">
        <v>36</v>
      </c>
      <c r="B24" s="16"/>
      <c r="C24" s="16"/>
      <c r="D24" s="17"/>
      <c r="E24" s="17"/>
      <c r="F24" s="17"/>
      <c r="G24" s="19">
        <f>F24/(12*$H$9)</f>
        <v>0</v>
      </c>
      <c r="H24" s="17"/>
    </row>
    <row r="25" spans="1:8" ht="67.5" customHeight="1">
      <c r="A25" s="16">
        <v>1</v>
      </c>
      <c r="B25" s="16" t="s">
        <v>37</v>
      </c>
      <c r="C25" s="16" t="s">
        <v>19</v>
      </c>
      <c r="D25" s="17">
        <v>476</v>
      </c>
      <c r="E25" s="17">
        <f>D25*750</f>
        <v>357000</v>
      </c>
      <c r="F25" s="17">
        <v>0</v>
      </c>
      <c r="G25" s="19">
        <f>F25/(12*$H$9)</f>
        <v>0</v>
      </c>
      <c r="H25" s="17" t="s">
        <v>24</v>
      </c>
    </row>
    <row r="26" spans="1:8" ht="12.75">
      <c r="A26" s="16"/>
      <c r="B26" s="16"/>
      <c r="C26" s="16"/>
      <c r="D26" s="17"/>
      <c r="E26" s="17"/>
      <c r="F26" s="17"/>
      <c r="G26" s="19">
        <f>F26/(12*$H$9)</f>
        <v>0</v>
      </c>
      <c r="H26" s="17"/>
    </row>
    <row r="27" spans="1:8" ht="14.25" customHeight="1">
      <c r="A27" s="16" t="s">
        <v>38</v>
      </c>
      <c r="B27" s="16"/>
      <c r="C27" s="16"/>
      <c r="D27" s="17"/>
      <c r="E27" s="17"/>
      <c r="F27" s="17"/>
      <c r="G27" s="19">
        <f>F27/(12*$H$9)</f>
        <v>0</v>
      </c>
      <c r="H27" s="17"/>
    </row>
    <row r="28" spans="1:8" ht="14.25" customHeight="1">
      <c r="A28" s="16" t="s">
        <v>39</v>
      </c>
      <c r="B28" s="16"/>
      <c r="C28" s="16"/>
      <c r="D28" s="17"/>
      <c r="E28" s="17"/>
      <c r="F28" s="17"/>
      <c r="G28" s="19">
        <f>F28/(12*$H$9)</f>
        <v>0</v>
      </c>
      <c r="H28" s="17"/>
    </row>
    <row r="29" spans="1:8" ht="63" customHeight="1">
      <c r="A29" s="16">
        <v>1</v>
      </c>
      <c r="B29" s="16" t="s">
        <v>40</v>
      </c>
      <c r="C29" s="16" t="s">
        <v>19</v>
      </c>
      <c r="D29" s="17">
        <v>870</v>
      </c>
      <c r="E29" s="17">
        <f>D29*600</f>
        <v>522000</v>
      </c>
      <c r="F29" s="17">
        <v>0</v>
      </c>
      <c r="G29" s="19">
        <f>F29/(12*$H$9)</f>
        <v>0</v>
      </c>
      <c r="H29" s="17" t="s">
        <v>24</v>
      </c>
    </row>
    <row r="30" spans="1:8" ht="83.25" customHeight="1">
      <c r="A30" s="16">
        <v>2</v>
      </c>
      <c r="B30" s="16" t="s">
        <v>41</v>
      </c>
      <c r="C30" s="16" t="s">
        <v>19</v>
      </c>
      <c r="D30" s="17">
        <v>474</v>
      </c>
      <c r="E30" s="17">
        <f>D30*520</f>
        <v>246480</v>
      </c>
      <c r="F30" s="17">
        <v>0</v>
      </c>
      <c r="G30" s="19">
        <f>F30/(12*$H$9)</f>
        <v>0</v>
      </c>
      <c r="H30" s="17" t="s">
        <v>33</v>
      </c>
    </row>
    <row r="31" spans="1:8" ht="12.75">
      <c r="A31" s="16"/>
      <c r="B31" s="16"/>
      <c r="C31" s="21"/>
      <c r="D31" s="22"/>
      <c r="E31" s="22"/>
      <c r="F31" s="22"/>
      <c r="G31" s="19">
        <f>F31/(12*$H$9)</f>
        <v>0</v>
      </c>
      <c r="H31" s="22"/>
    </row>
    <row r="32" spans="1:8" ht="12.75">
      <c r="A32" s="21" t="s">
        <v>42</v>
      </c>
      <c r="B32" s="21"/>
      <c r="C32" s="21"/>
      <c r="D32" s="22"/>
      <c r="E32" s="22"/>
      <c r="F32" s="22"/>
      <c r="G32" s="19">
        <f>F32/(12*$H$9)</f>
        <v>0</v>
      </c>
      <c r="H32" s="22"/>
    </row>
    <row r="33" spans="1:8" ht="52.5" customHeight="1">
      <c r="A33" s="21"/>
      <c r="B33" s="16" t="s">
        <v>43</v>
      </c>
      <c r="C33" s="16" t="s">
        <v>19</v>
      </c>
      <c r="D33" s="22">
        <v>72</v>
      </c>
      <c r="E33" s="22">
        <f>D33*850</f>
        <v>61200</v>
      </c>
      <c r="F33" s="22">
        <v>0</v>
      </c>
      <c r="G33" s="19">
        <f>F33/(12*$H$9)</f>
        <v>0</v>
      </c>
      <c r="H33" s="22" t="s">
        <v>33</v>
      </c>
    </row>
    <row r="34" spans="1:8" ht="12.75">
      <c r="A34" s="21" t="s">
        <v>44</v>
      </c>
      <c r="B34" s="21"/>
      <c r="C34" s="21"/>
      <c r="D34" s="22"/>
      <c r="E34" s="22"/>
      <c r="F34" s="22"/>
      <c r="G34" s="19">
        <f>F34/(12*$H$9)</f>
        <v>0</v>
      </c>
      <c r="H34" s="22"/>
    </row>
    <row r="35" spans="1:8" ht="36" customHeight="1">
      <c r="A35" s="16">
        <v>1</v>
      </c>
      <c r="B35" s="16" t="s">
        <v>45</v>
      </c>
      <c r="C35" s="16" t="s">
        <v>23</v>
      </c>
      <c r="D35" s="17">
        <v>4</v>
      </c>
      <c r="E35" s="17">
        <f>D35*21000</f>
        <v>84000</v>
      </c>
      <c r="F35" s="17">
        <v>0</v>
      </c>
      <c r="G35" s="19">
        <f>F35/(12*$H$9)</f>
        <v>0</v>
      </c>
      <c r="H35" s="17" t="s">
        <v>24</v>
      </c>
    </row>
    <row r="36" spans="1:8" ht="12.75">
      <c r="A36" s="21" t="s">
        <v>46</v>
      </c>
      <c r="B36" s="21"/>
      <c r="C36" s="21"/>
      <c r="D36" s="22"/>
      <c r="E36" s="22"/>
      <c r="F36" s="22"/>
      <c r="G36" s="19">
        <f>E36/(12*$H$9)</f>
        <v>0</v>
      </c>
      <c r="H36" s="22"/>
    </row>
    <row r="37" spans="1:8" ht="12.75">
      <c r="A37" s="21"/>
      <c r="B37" s="21"/>
      <c r="C37" s="21"/>
      <c r="D37" s="22"/>
      <c r="E37" s="22"/>
      <c r="F37" s="22"/>
      <c r="G37" s="19">
        <f>E37/(12*$H$9)</f>
        <v>0</v>
      </c>
      <c r="H37" s="22"/>
    </row>
    <row r="38" spans="1:8" ht="32.25" customHeight="1">
      <c r="A38" s="21" t="s">
        <v>47</v>
      </c>
      <c r="B38" s="21"/>
      <c r="C38" s="21"/>
      <c r="D38" s="22"/>
      <c r="E38" s="22"/>
      <c r="F38" s="22"/>
      <c r="G38" s="19">
        <f>E38/(12*$H$9)</f>
        <v>0</v>
      </c>
      <c r="H38" s="22"/>
    </row>
    <row r="39" spans="1:8" ht="62.25" customHeight="1">
      <c r="A39" s="16">
        <v>1</v>
      </c>
      <c r="B39" s="16" t="s">
        <v>48</v>
      </c>
      <c r="C39" s="16" t="s">
        <v>49</v>
      </c>
      <c r="D39" s="17">
        <v>160</v>
      </c>
      <c r="E39" s="17">
        <f>D39*150</f>
        <v>24000</v>
      </c>
      <c r="F39" s="17">
        <v>24000</v>
      </c>
      <c r="G39" s="19">
        <f>E39/(12*$H$9)</f>
        <v>0.6283972727558363</v>
      </c>
      <c r="H39" s="22" t="s">
        <v>24</v>
      </c>
    </row>
    <row r="40" spans="1:8" ht="33.75" customHeight="1">
      <c r="A40" s="16">
        <v>2</v>
      </c>
      <c r="B40" s="16" t="s">
        <v>50</v>
      </c>
      <c r="C40" s="16" t="s">
        <v>23</v>
      </c>
      <c r="D40" s="17">
        <v>4</v>
      </c>
      <c r="E40" s="17">
        <f>D40*7000</f>
        <v>28000</v>
      </c>
      <c r="F40" s="17">
        <v>0</v>
      </c>
      <c r="G40" s="19">
        <f>F40/(12*$H$9)</f>
        <v>0</v>
      </c>
      <c r="H40" s="17" t="s">
        <v>24</v>
      </c>
    </row>
    <row r="41" spans="1:8" ht="35.25" customHeight="1">
      <c r="A41" s="16" t="s">
        <v>51</v>
      </c>
      <c r="B41" s="16"/>
      <c r="C41" s="16"/>
      <c r="D41" s="17"/>
      <c r="E41" s="17"/>
      <c r="F41" s="17"/>
      <c r="G41" s="19">
        <f>E41/(12*$H$9)</f>
        <v>0</v>
      </c>
      <c r="H41" s="17"/>
    </row>
    <row r="42" spans="1:8" ht="57.75" customHeight="1">
      <c r="A42" s="16">
        <v>1</v>
      </c>
      <c r="B42" s="16" t="s">
        <v>52</v>
      </c>
      <c r="C42" s="16" t="s">
        <v>31</v>
      </c>
      <c r="D42" s="17">
        <v>47</v>
      </c>
      <c r="E42" s="17"/>
      <c r="F42" s="17"/>
      <c r="G42" s="19">
        <f>E42/(12*$H$9)</f>
        <v>0</v>
      </c>
      <c r="H42" s="17" t="s">
        <v>53</v>
      </c>
    </row>
    <row r="43" spans="1:8" ht="35.25" customHeight="1">
      <c r="A43" s="16" t="s">
        <v>54</v>
      </c>
      <c r="B43" s="16"/>
      <c r="C43" s="16"/>
      <c r="D43" s="17"/>
      <c r="E43" s="17"/>
      <c r="F43" s="17"/>
      <c r="G43" s="19">
        <f>E43/(12*$H$9)</f>
        <v>0</v>
      </c>
      <c r="H43" s="17"/>
    </row>
    <row r="44" spans="1:8" ht="29.25" customHeight="1">
      <c r="A44" s="16">
        <v>1</v>
      </c>
      <c r="B44" s="16" t="s">
        <v>55</v>
      </c>
      <c r="C44" s="16" t="s">
        <v>23</v>
      </c>
      <c r="D44" s="17">
        <v>1</v>
      </c>
      <c r="E44" s="17">
        <f>D44*140000</f>
        <v>140000</v>
      </c>
      <c r="F44" s="17">
        <v>0</v>
      </c>
      <c r="G44" s="19">
        <f>F44/(12*$H$9)</f>
        <v>0</v>
      </c>
      <c r="H44" s="17" t="s">
        <v>56</v>
      </c>
    </row>
    <row r="45" spans="1:8" ht="51" customHeight="1">
      <c r="A45" s="16">
        <v>2</v>
      </c>
      <c r="B45" s="16" t="s">
        <v>57</v>
      </c>
      <c r="C45" s="16" t="s">
        <v>31</v>
      </c>
      <c r="D45" s="17">
        <v>120</v>
      </c>
      <c r="E45" s="17">
        <f>D45*1500</f>
        <v>180000</v>
      </c>
      <c r="F45" s="17">
        <v>180000</v>
      </c>
      <c r="G45" s="19">
        <f>E45/(12*$H$9)</f>
        <v>4.712979545668772</v>
      </c>
      <c r="H45" s="17" t="s">
        <v>33</v>
      </c>
    </row>
    <row r="46" spans="1:8" ht="50.25" customHeight="1">
      <c r="A46" s="16">
        <v>3</v>
      </c>
      <c r="B46" s="16" t="s">
        <v>58</v>
      </c>
      <c r="C46" s="16" t="s">
        <v>31</v>
      </c>
      <c r="D46" s="17">
        <v>60</v>
      </c>
      <c r="E46" s="17">
        <f>D46*1500</f>
        <v>90000</v>
      </c>
      <c r="F46" s="17">
        <v>90000</v>
      </c>
      <c r="G46" s="19">
        <f>E46/(12*$H$9)</f>
        <v>2.356489772834386</v>
      </c>
      <c r="H46" s="17" t="s">
        <v>33</v>
      </c>
    </row>
    <row r="47" spans="1:8" ht="45.75" customHeight="1">
      <c r="A47" s="16">
        <v>4</v>
      </c>
      <c r="B47" s="16" t="s">
        <v>59</v>
      </c>
      <c r="C47" s="16" t="s">
        <v>31</v>
      </c>
      <c r="D47" s="17">
        <v>204</v>
      </c>
      <c r="E47" s="17">
        <f>D47*2000</f>
        <v>408000</v>
      </c>
      <c r="F47" s="17">
        <v>408000</v>
      </c>
      <c r="G47" s="19">
        <f>E47/(12*$H$9)</f>
        <v>10.682753636849217</v>
      </c>
      <c r="H47" s="17" t="s">
        <v>33</v>
      </c>
    </row>
    <row r="48" spans="1:8" ht="27" customHeight="1">
      <c r="A48" s="16">
        <v>5</v>
      </c>
      <c r="B48" s="16" t="s">
        <v>60</v>
      </c>
      <c r="C48" s="16" t="s">
        <v>23</v>
      </c>
      <c r="D48" s="17">
        <v>1</v>
      </c>
      <c r="E48" s="17">
        <f>D48*525000</f>
        <v>525000</v>
      </c>
      <c r="F48" s="17">
        <v>0</v>
      </c>
      <c r="G48" s="19">
        <f>F48/(12*$H$9)</f>
        <v>0</v>
      </c>
      <c r="H48" s="17" t="s">
        <v>24</v>
      </c>
    </row>
    <row r="49" spans="1:8" ht="51" customHeight="1">
      <c r="A49" s="16">
        <v>6</v>
      </c>
      <c r="B49" s="16" t="s">
        <v>61</v>
      </c>
      <c r="C49" s="16" t="s">
        <v>23</v>
      </c>
      <c r="D49" s="17">
        <v>1</v>
      </c>
      <c r="E49" s="17">
        <f>D49*380000</f>
        <v>380000</v>
      </c>
      <c r="F49" s="17">
        <v>0</v>
      </c>
      <c r="G49" s="19">
        <f>F49/(12*$H$9)</f>
        <v>0</v>
      </c>
      <c r="H49" s="17" t="s">
        <v>24</v>
      </c>
    </row>
    <row r="50" spans="1:8" ht="30.75" customHeight="1">
      <c r="A50" s="16">
        <v>7</v>
      </c>
      <c r="B50" s="16" t="s">
        <v>62</v>
      </c>
      <c r="C50" s="16" t="s">
        <v>23</v>
      </c>
      <c r="D50" s="17">
        <v>1</v>
      </c>
      <c r="E50" s="17">
        <f>D50*32500</f>
        <v>32500</v>
      </c>
      <c r="F50" s="17">
        <v>0</v>
      </c>
      <c r="G50" s="19">
        <f>F50/(12*$H$9)</f>
        <v>0</v>
      </c>
      <c r="H50" s="17" t="s">
        <v>24</v>
      </c>
    </row>
    <row r="51" spans="1:8" ht="45" customHeight="1">
      <c r="A51" s="16">
        <v>8</v>
      </c>
      <c r="B51" s="16" t="s">
        <v>63</v>
      </c>
      <c r="C51" s="16" t="s">
        <v>23</v>
      </c>
      <c r="D51" s="17">
        <v>2</v>
      </c>
      <c r="E51" s="17">
        <f>D51*4500</f>
        <v>9000</v>
      </c>
      <c r="F51" s="17">
        <v>0</v>
      </c>
      <c r="G51" s="19">
        <f>F51/(12*$H$9)</f>
        <v>0</v>
      </c>
      <c r="H51" s="17" t="s">
        <v>24</v>
      </c>
    </row>
    <row r="52" spans="1:8" ht="42.75" customHeight="1">
      <c r="A52" s="16">
        <v>9</v>
      </c>
      <c r="B52" s="16" t="s">
        <v>64</v>
      </c>
      <c r="C52" s="16" t="s">
        <v>31</v>
      </c>
      <c r="D52" s="17">
        <v>80</v>
      </c>
      <c r="E52" s="17">
        <f>D52*2200</f>
        <v>176000</v>
      </c>
      <c r="F52" s="17">
        <v>176000</v>
      </c>
      <c r="G52" s="19">
        <f>E52/(12*$H$9)</f>
        <v>4.608246666876133</v>
      </c>
      <c r="H52" s="17" t="s">
        <v>24</v>
      </c>
    </row>
    <row r="53" spans="1:8" ht="34.5" customHeight="1">
      <c r="A53" s="16">
        <v>10</v>
      </c>
      <c r="B53" s="16" t="s">
        <v>65</v>
      </c>
      <c r="C53" s="16" t="s">
        <v>31</v>
      </c>
      <c r="D53" s="17">
        <v>1220</v>
      </c>
      <c r="E53" s="17">
        <f>D53*1500</f>
        <v>1830000</v>
      </c>
      <c r="F53" s="17">
        <v>0</v>
      </c>
      <c r="G53" s="19">
        <f>F53/(12*$H$9)</f>
        <v>0</v>
      </c>
      <c r="H53" s="17" t="s">
        <v>24</v>
      </c>
    </row>
    <row r="54" spans="1:8" ht="39.75" customHeight="1">
      <c r="A54" s="16">
        <v>11</v>
      </c>
      <c r="B54" s="16" t="s">
        <v>66</v>
      </c>
      <c r="C54" s="16" t="s">
        <v>23</v>
      </c>
      <c r="D54" s="17">
        <v>96</v>
      </c>
      <c r="E54" s="17">
        <f>D54*520</f>
        <v>49920</v>
      </c>
      <c r="F54" s="17">
        <v>0</v>
      </c>
      <c r="G54" s="19">
        <f>F54/(12*$H$9)</f>
        <v>0</v>
      </c>
      <c r="H54" s="17" t="s">
        <v>24</v>
      </c>
    </row>
    <row r="55" spans="1:8" ht="41.25" customHeight="1">
      <c r="A55" s="16">
        <v>12</v>
      </c>
      <c r="B55" s="16" t="s">
        <v>67</v>
      </c>
      <c r="C55" s="16" t="s">
        <v>23</v>
      </c>
      <c r="D55" s="17">
        <v>580</v>
      </c>
      <c r="E55" s="17">
        <f>D55*460</f>
        <v>266800</v>
      </c>
      <c r="F55" s="17">
        <v>0</v>
      </c>
      <c r="G55" s="19">
        <f>F55/(12*$H$9)</f>
        <v>0</v>
      </c>
      <c r="H55" s="17" t="s">
        <v>24</v>
      </c>
    </row>
    <row r="56" spans="1:8" ht="27" customHeight="1">
      <c r="A56" s="16">
        <v>13</v>
      </c>
      <c r="B56" s="16" t="s">
        <v>68</v>
      </c>
      <c r="C56" s="16" t="s">
        <v>31</v>
      </c>
      <c r="D56" s="17">
        <v>110</v>
      </c>
      <c r="E56" s="17">
        <f>D56*1800</f>
        <v>198000</v>
      </c>
      <c r="F56" s="17">
        <v>0</v>
      </c>
      <c r="G56" s="19">
        <f>F56/(12*$H$9)</f>
        <v>0</v>
      </c>
      <c r="H56" s="17" t="s">
        <v>33</v>
      </c>
    </row>
    <row r="57" spans="1:8" ht="36.75" customHeight="1">
      <c r="A57" s="16" t="s">
        <v>69</v>
      </c>
      <c r="B57" s="16"/>
      <c r="C57" s="16"/>
      <c r="D57" s="17"/>
      <c r="E57" s="17"/>
      <c r="F57" s="17"/>
      <c r="G57" s="19">
        <f>E57/(12*$H$9)</f>
        <v>0</v>
      </c>
      <c r="H57" s="17"/>
    </row>
    <row r="58" spans="1:8" ht="33.75" customHeight="1">
      <c r="A58" s="16">
        <v>1</v>
      </c>
      <c r="B58" s="16" t="s">
        <v>70</v>
      </c>
      <c r="C58" s="16" t="s">
        <v>23</v>
      </c>
      <c r="D58" s="17">
        <v>2</v>
      </c>
      <c r="E58" s="17">
        <f>D58*14000</f>
        <v>28000</v>
      </c>
      <c r="F58" s="17">
        <v>28000</v>
      </c>
      <c r="G58" s="19">
        <f>E58/(12*$H$9)</f>
        <v>0.7331301515484757</v>
      </c>
      <c r="H58" s="17" t="s">
        <v>24</v>
      </c>
    </row>
    <row r="59" spans="1:8" ht="37.5" customHeight="1">
      <c r="A59" s="16">
        <v>2</v>
      </c>
      <c r="B59" s="16" t="s">
        <v>71</v>
      </c>
      <c r="C59" s="16" t="s">
        <v>31</v>
      </c>
      <c r="D59" s="17">
        <v>180</v>
      </c>
      <c r="E59" s="17">
        <f>D59*1500</f>
        <v>270000</v>
      </c>
      <c r="F59" s="17">
        <v>270000</v>
      </c>
      <c r="G59" s="19">
        <f>E59/(12*$H$9)</f>
        <v>7.069469318503159</v>
      </c>
      <c r="H59" s="17" t="s">
        <v>56</v>
      </c>
    </row>
    <row r="60" spans="1:8" ht="46.5" customHeight="1">
      <c r="A60" s="16" t="s">
        <v>72</v>
      </c>
      <c r="B60" s="16"/>
      <c r="C60" s="16"/>
      <c r="D60" s="17"/>
      <c r="E60" s="17"/>
      <c r="F60" s="17"/>
      <c r="G60" s="19">
        <f>E60/(12*$H$9)</f>
        <v>0</v>
      </c>
      <c r="H60" s="17"/>
    </row>
    <row r="61" spans="1:8" ht="39" customHeight="1">
      <c r="A61" s="16">
        <v>1</v>
      </c>
      <c r="B61" s="16" t="s">
        <v>73</v>
      </c>
      <c r="C61" s="16" t="s">
        <v>74</v>
      </c>
      <c r="D61" s="17">
        <v>4</v>
      </c>
      <c r="E61" s="17">
        <f>D61*200000</f>
        <v>800000</v>
      </c>
      <c r="F61" s="17">
        <v>0</v>
      </c>
      <c r="G61" s="19">
        <f>F61/(12*$H$9)</f>
        <v>0</v>
      </c>
      <c r="H61" s="17" t="s">
        <v>75</v>
      </c>
    </row>
    <row r="62" spans="1:8" ht="39" customHeight="1">
      <c r="A62" s="16">
        <v>2</v>
      </c>
      <c r="B62" s="23" t="s">
        <v>76</v>
      </c>
      <c r="C62" s="16" t="s">
        <v>23</v>
      </c>
      <c r="D62" s="17">
        <v>1</v>
      </c>
      <c r="E62" s="17">
        <f>D62*5000</f>
        <v>5000</v>
      </c>
      <c r="F62" s="17">
        <v>5000</v>
      </c>
      <c r="G62" s="19">
        <f>E62/(12*$H$9)</f>
        <v>0.13091609849079924</v>
      </c>
      <c r="H62" s="17" t="s">
        <v>75</v>
      </c>
    </row>
    <row r="63" spans="1:8" ht="57.75" customHeight="1">
      <c r="A63" s="16">
        <v>3</v>
      </c>
      <c r="B63" s="24" t="s">
        <v>77</v>
      </c>
      <c r="C63" s="16" t="s">
        <v>23</v>
      </c>
      <c r="D63" s="17">
        <v>1</v>
      </c>
      <c r="E63" s="17">
        <f>D63*3000</f>
        <v>3000</v>
      </c>
      <c r="F63" s="17">
        <v>3000</v>
      </c>
      <c r="G63" s="19">
        <f>E63/(12*$H$9)</f>
        <v>0.07854965909447954</v>
      </c>
      <c r="H63" s="17" t="s">
        <v>75</v>
      </c>
    </row>
    <row r="64" spans="1:11" ht="12.75">
      <c r="A64" s="16">
        <v>4</v>
      </c>
      <c r="B64" s="25" t="s">
        <v>78</v>
      </c>
      <c r="C64" s="26" t="s">
        <v>31</v>
      </c>
      <c r="D64" s="26">
        <v>150</v>
      </c>
      <c r="E64" s="17">
        <v>50000</v>
      </c>
      <c r="F64" s="17">
        <v>0</v>
      </c>
      <c r="G64" s="19">
        <f>F64/(12*$H$9)</f>
        <v>0</v>
      </c>
      <c r="H64" s="17" t="s">
        <v>75</v>
      </c>
      <c r="K64" s="27"/>
    </row>
    <row r="65" spans="1:8" ht="36.75" customHeight="1">
      <c r="A65" s="16" t="s">
        <v>79</v>
      </c>
      <c r="B65" s="16"/>
      <c r="C65" s="16"/>
      <c r="D65" s="17"/>
      <c r="E65" s="17"/>
      <c r="F65" s="17"/>
      <c r="G65" s="19"/>
      <c r="H65" s="17"/>
    </row>
    <row r="66" spans="1:8" ht="14.25" customHeight="1">
      <c r="A66" s="16" t="s">
        <v>80</v>
      </c>
      <c r="B66" s="16"/>
      <c r="C66" s="16"/>
      <c r="D66" s="17"/>
      <c r="E66" s="17"/>
      <c r="F66" s="17"/>
      <c r="G66" s="19"/>
      <c r="H66" s="17"/>
    </row>
    <row r="67" spans="1:8" ht="30" customHeight="1">
      <c r="A67" s="16" t="s">
        <v>81</v>
      </c>
      <c r="B67" s="16"/>
      <c r="C67" s="16"/>
      <c r="D67" s="17"/>
      <c r="E67" s="17"/>
      <c r="F67" s="17"/>
      <c r="G67" s="19"/>
      <c r="H67" s="17"/>
    </row>
    <row r="68" spans="1:8" ht="30" customHeight="1">
      <c r="A68" s="16"/>
      <c r="B68" s="28" t="s">
        <v>82</v>
      </c>
      <c r="C68" s="29" t="s">
        <v>23</v>
      </c>
      <c r="D68" s="29">
        <v>40</v>
      </c>
      <c r="E68" s="29">
        <v>16000</v>
      </c>
      <c r="F68" s="29">
        <v>0</v>
      </c>
      <c r="G68" s="19">
        <f>F68/(12*$H$9)</f>
        <v>0</v>
      </c>
      <c r="H68" s="17" t="s">
        <v>83</v>
      </c>
    </row>
    <row r="69" spans="1:8" ht="29.25" customHeight="1">
      <c r="A69" s="16" t="s">
        <v>84</v>
      </c>
      <c r="B69" s="16"/>
      <c r="C69" s="16"/>
      <c r="D69" s="17"/>
      <c r="E69" s="17"/>
      <c r="F69" s="17"/>
      <c r="G69" s="19"/>
      <c r="H69" s="17"/>
    </row>
    <row r="70" spans="1:8" ht="57" customHeight="1">
      <c r="A70" s="16">
        <v>1</v>
      </c>
      <c r="B70" s="16" t="s">
        <v>85</v>
      </c>
      <c r="C70" s="21" t="s">
        <v>19</v>
      </c>
      <c r="D70" s="17">
        <v>105</v>
      </c>
      <c r="E70" s="17">
        <f>D70*300/2</f>
        <v>15750</v>
      </c>
      <c r="F70" s="17">
        <v>0</v>
      </c>
      <c r="G70" s="19">
        <f>F70/(12*$H$9)</f>
        <v>0</v>
      </c>
      <c r="H70" s="17" t="s">
        <v>53</v>
      </c>
    </row>
    <row r="71" spans="1:8" ht="54.75" customHeight="1">
      <c r="A71" s="16">
        <v>2</v>
      </c>
      <c r="B71" s="16" t="s">
        <v>86</v>
      </c>
      <c r="C71" s="21" t="s">
        <v>19</v>
      </c>
      <c r="D71" s="17">
        <v>105</v>
      </c>
      <c r="E71" s="17">
        <f>D71*2200/2</f>
        <v>115500</v>
      </c>
      <c r="F71" s="17">
        <v>0</v>
      </c>
      <c r="G71" s="19">
        <f>F71/(12*$H$9)</f>
        <v>0</v>
      </c>
      <c r="H71" s="17" t="s">
        <v>53</v>
      </c>
    </row>
    <row r="72" spans="1:8" ht="12.75">
      <c r="A72" s="21">
        <v>3</v>
      </c>
      <c r="B72" s="21" t="s">
        <v>87</v>
      </c>
      <c r="C72" s="21" t="s">
        <v>31</v>
      </c>
      <c r="D72" s="22">
        <v>20</v>
      </c>
      <c r="E72" s="22">
        <f>D72*5000</f>
        <v>100000</v>
      </c>
      <c r="F72" s="22">
        <v>0</v>
      </c>
      <c r="G72" s="19">
        <f>F72/(12*$H$9)</f>
        <v>0</v>
      </c>
      <c r="H72" s="17" t="s">
        <v>53</v>
      </c>
    </row>
    <row r="73" spans="1:8" ht="12.75">
      <c r="A73" s="21"/>
      <c r="B73" s="21"/>
      <c r="C73" s="21"/>
      <c r="D73" s="22"/>
      <c r="E73" s="22"/>
      <c r="F73" s="22"/>
      <c r="G73" s="19">
        <f>E73/(12*$H$9)</f>
        <v>0</v>
      </c>
      <c r="H73" s="30"/>
    </row>
    <row r="74" spans="1:8" ht="36" customHeight="1">
      <c r="A74" s="21"/>
      <c r="B74" s="21"/>
      <c r="C74" s="21"/>
      <c r="D74" s="22"/>
      <c r="E74" s="14" t="s">
        <v>13</v>
      </c>
      <c r="F74" s="14" t="s">
        <v>14</v>
      </c>
      <c r="G74" s="14" t="s">
        <v>15</v>
      </c>
      <c r="H74" s="14"/>
    </row>
    <row r="75" spans="1:8" ht="12.75">
      <c r="A75" s="31" t="s">
        <v>88</v>
      </c>
      <c r="B75" s="31"/>
      <c r="C75" s="31"/>
      <c r="D75" s="31"/>
      <c r="E75" s="32">
        <f>SUM(E13:E73)</f>
        <v>9382850</v>
      </c>
      <c r="F75" s="32">
        <f>SUM(F13:F72)</f>
        <v>1185350</v>
      </c>
      <c r="G75" s="33">
        <f>SUM(G13:G73)</f>
        <v>31.03627946921378</v>
      </c>
      <c r="H75" s="34"/>
    </row>
    <row r="77" spans="1:6" ht="12.75">
      <c r="A77" s="35" t="s">
        <v>89</v>
      </c>
      <c r="B77" s="35"/>
      <c r="C77" s="35"/>
      <c r="D77" s="35"/>
      <c r="E77" s="35"/>
      <c r="F77" s="35"/>
    </row>
  </sheetData>
  <sheetProtection selectLockedCells="1" selectUnlockedCells="1"/>
  <mergeCells count="32">
    <mergeCell ref="A1:H1"/>
    <mergeCell ref="A3:H3"/>
    <mergeCell ref="A4:H4"/>
    <mergeCell ref="A5:H5"/>
    <mergeCell ref="A6:H6"/>
    <mergeCell ref="A7:H7"/>
    <mergeCell ref="A8:H8"/>
    <mergeCell ref="A9:C9"/>
    <mergeCell ref="E9:G9"/>
    <mergeCell ref="A10:H10"/>
    <mergeCell ref="A12:C12"/>
    <mergeCell ref="A14:C14"/>
    <mergeCell ref="A16:C16"/>
    <mergeCell ref="A17:C17"/>
    <mergeCell ref="A18:C18"/>
    <mergeCell ref="A23:C23"/>
    <mergeCell ref="A24:C24"/>
    <mergeCell ref="A27:C27"/>
    <mergeCell ref="A28:C28"/>
    <mergeCell ref="A32:C32"/>
    <mergeCell ref="A34:C34"/>
    <mergeCell ref="A36:C36"/>
    <mergeCell ref="A38:C38"/>
    <mergeCell ref="A41:C41"/>
    <mergeCell ref="A43:C43"/>
    <mergeCell ref="A57:C57"/>
    <mergeCell ref="A60:C60"/>
    <mergeCell ref="A65:C65"/>
    <mergeCell ref="A66:B66"/>
    <mergeCell ref="A67:C67"/>
    <mergeCell ref="A69:B69"/>
    <mergeCell ref="A75:D75"/>
  </mergeCells>
  <printOptions/>
  <pageMargins left="0.6298611111111111" right="0.2361111111111111" top="0.5513888888888889" bottom="0.5513888888888889" header="0.5118055555555555" footer="0.5118055555555555"/>
  <pageSetup fitToHeight="3" fitToWidth="3" horizontalDpi="300" verticalDpi="300" orientation="portrait" paperSize="9"/>
  <rowBreaks count="2" manualBreakCount="2">
    <brk id="29" max="255" man="1"/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 ВвВ</cp:lastModifiedBy>
  <cp:lastPrinted>2017-12-29T11:05:08Z</cp:lastPrinted>
  <dcterms:modified xsi:type="dcterms:W3CDTF">2018-03-29T13:03:27Z</dcterms:modified>
  <cp:category/>
  <cp:version/>
  <cp:contentType/>
  <cp:contentStatus/>
  <cp:revision>6</cp:revision>
</cp:coreProperties>
</file>