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<sst xmlns="http://schemas.openxmlformats.org/spreadsheetml/2006/main" count="141" uniqueCount="88">
  <si>
    <t>ООО "Коммунальная компания"Наш дом"</t>
  </si>
  <si>
    <t xml:space="preserve">Утверждаю: </t>
  </si>
  <si>
    <t>Директор  ООО "КК "Наш дом"</t>
  </si>
  <si>
    <t>_____________________ Трошина С.И.</t>
  </si>
  <si>
    <t xml:space="preserve">План  </t>
  </si>
  <si>
    <t>Текущего и Капитального ремонта   на 2018 год</t>
  </si>
  <si>
    <t xml:space="preserve">Объект: Жилой многоквартирный дом: Волжский пр-т 15 А </t>
  </si>
  <si>
    <t>Кол-во квартир, шт</t>
  </si>
  <si>
    <t>Общая площадь: м2</t>
  </si>
  <si>
    <t>№ п/п</t>
  </si>
  <si>
    <t xml:space="preserve">Наименование  работ </t>
  </si>
  <si>
    <t xml:space="preserve">ед. изм. </t>
  </si>
  <si>
    <t>Кол-во</t>
  </si>
  <si>
    <t>Предложено на 2018 г.</t>
  </si>
  <si>
    <t>Утверждено на 2018г.</t>
  </si>
  <si>
    <t>Тариф на 1 м2</t>
  </si>
  <si>
    <t>Период выполнен.</t>
  </si>
  <si>
    <t>1. ФУНДАМЕНТ</t>
  </si>
  <si>
    <t>Штукатурка внутренних цокольных блоков, кирпичной кладки.</t>
  </si>
  <si>
    <t>м²</t>
  </si>
  <si>
    <t>1-4 кв</t>
  </si>
  <si>
    <t xml:space="preserve">2. ПОДВАЛ </t>
  </si>
  <si>
    <t>Ремонт стен  подвала - кладовых (штукатурка, покраска)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</si>
  <si>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</si>
  <si>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</si>
  <si>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</si>
  <si>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</si>
  <si>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</si>
  <si>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</si>
  <si>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 xml:space="preserve">Покраска  стояков отопления, масляной краской п.№1,2,3,4. </t>
  </si>
  <si>
    <t>п/м</t>
  </si>
  <si>
    <t>2-3 кв</t>
  </si>
  <si>
    <t>Покраска радиаторов отопления в п.№1,2,3,4.</t>
  </si>
  <si>
    <t>шт</t>
  </si>
  <si>
    <t>Покраска перил</t>
  </si>
  <si>
    <t>9. ФАСАД</t>
  </si>
  <si>
    <t>Ремонт отмостки путем укладки асфальта, установка поребрика: с тыльной стороны дома, со стороны п.№4.</t>
  </si>
  <si>
    <t>Ремонт цоколя с внешней, тыльной  части дома : очистка кирпичной кладки от отошедшей штукатурки.Штукатурка цоколя.</t>
  </si>
  <si>
    <t xml:space="preserve">Стены тыльной части дома: очистка от старой краски (участки),заделка трещин, сколов, выбоин, шпатлевание (участки), покраска фасадной краской (высотные работы). </t>
  </si>
  <si>
    <t>Демонтаж навесного бетонного козырька размером 1м х 2м (подъезд№4), установка метал.каркасного козырька с покрытием из метал.профиля.</t>
  </si>
  <si>
    <t xml:space="preserve">10. ПЕРЕГОРОДКИ </t>
  </si>
  <si>
    <t>11. ВНУТРЕННЯЯ  ОТДЕЛКА</t>
  </si>
  <si>
    <t>Стены подъездов:очистка стен от побелки, потрескавшейся краски.Шпатлевание, грунтовка, покраска вод.эм.краской.</t>
  </si>
  <si>
    <t>2-4 кв</t>
  </si>
  <si>
    <t>Потолки подъездов, обратная сторона лестничных маршей:очистка от побелки, грунтовка, шпатлевание, покраска вод.эм.краской.</t>
  </si>
  <si>
    <t xml:space="preserve">12. ПОЛЫ </t>
  </si>
  <si>
    <t xml:space="preserve">Облицовка полов керамической плиткой площадок лестничных маршей </t>
  </si>
  <si>
    <t>13. ОКНА   и    ДВЕРИ</t>
  </si>
  <si>
    <t>Замена 2х створчатых тамбурных дверей:установка дверей из ПВХ</t>
  </si>
  <si>
    <t>Установка входной двери в бойлерной</t>
  </si>
  <si>
    <t xml:space="preserve">14.МУСОРОПРОВОД </t>
  </si>
  <si>
    <t>15. ВЕНТИЛЯЦИЯ   и   ДЫМОУДАЛЕНИЕ</t>
  </si>
  <si>
    <t xml:space="preserve">Видео -диагностические работы  по системам вентиляции и дымоудалению, выявление неработаюших каналов  вентиляции </t>
  </si>
  <si>
    <t xml:space="preserve">шт 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</si>
  <si>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</si>
  <si>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и водоподкачек</t>
  </si>
  <si>
    <t>3кв</t>
  </si>
  <si>
    <t xml:space="preserve">18. ВОДОСНАБЖЕНИЕ, ОТОПЛЕНИЕ , ВОДООТВЕДЕНИЕ </t>
  </si>
  <si>
    <t>Разработка проекта, монтаж  узла учета ХВС</t>
  </si>
  <si>
    <t>1-2кв</t>
  </si>
  <si>
    <t>Разработка проекта, монтаж всепогодного автоматического  регулятора отопления</t>
  </si>
  <si>
    <t>2-3кв</t>
  </si>
  <si>
    <t xml:space="preserve">Замена выпусков водоотведения Ду 110 </t>
  </si>
  <si>
    <t>1-4 кв.</t>
  </si>
  <si>
    <t xml:space="preserve">Замена стояков отопления Ду 15,20,25 </t>
  </si>
  <si>
    <t xml:space="preserve">19. ТЕПЛОСНАБЖЕНИЕ   и  ГОРЯЧЕЕ ВОДОСНАБЖЕНИЕ </t>
  </si>
  <si>
    <t>Промывка   теплообменника системы ГВС</t>
  </si>
  <si>
    <t>3кв.</t>
  </si>
  <si>
    <t xml:space="preserve">20. ЭЛЕКТРООБОРУДОВАНИЕ, РАДИО и ТЕЛЕКОММУНИКАЦИОННОЕ  ОБОРУДОВАНИЕ </t>
  </si>
  <si>
    <t xml:space="preserve">Плановое техническое обслуживание электрощитовых согласно графика ППР </t>
  </si>
  <si>
    <t>1-4кв</t>
  </si>
  <si>
    <t xml:space="preserve">Приобретение   и дооснащение  эл.щитовых углекислотными огнетушителями, другими средствами пожаротушения  </t>
  </si>
  <si>
    <t>Капитальный ремонт системы эл.снабжения с заменой шкафов ВРУ.</t>
  </si>
  <si>
    <t>под</t>
  </si>
  <si>
    <t>21. ВНУТРИДОМОВОЕ  ГАЗОВОЕ   ОБОРУДОВАНИЕ</t>
  </si>
  <si>
    <t>22. ЛИФТЫ</t>
  </si>
  <si>
    <t>23.  ЭНЕРГОСБЕРЕЖЕНИЕ  и ЭНЕРГОЭФФЕКТИВНОСТЬ</t>
  </si>
  <si>
    <t>Замена светильников на светодиодные в МОП</t>
  </si>
  <si>
    <t>24. БЛАГОУСТРОЙСТВО и ПРОЧИЕ РАБОТЫ</t>
  </si>
  <si>
    <t>Установка кабель-канала с укладкой слаботочного кабеля</t>
  </si>
  <si>
    <t>Установка слаботочных ящиков.</t>
  </si>
  <si>
    <t>Установка квартирных почтовых ящиков.</t>
  </si>
  <si>
    <t>Установка газонного ограждения, Н-0,5м</t>
  </si>
  <si>
    <t>Благоустройство газонов</t>
  </si>
  <si>
    <t>Благоустройство детской площадки общая S=420м²: засыпка ПГС 75м3-слой 150мм, трамбовка ПГС. 50% работ от общей площади.</t>
  </si>
  <si>
    <t>Благоустройство детской площадки 50 % (на два дома):укладка каучукового покрытия 500х500х40</t>
  </si>
  <si>
    <t>Всего:</t>
  </si>
  <si>
    <t>Составил:    Гл. Инженер                                                                                                           Анашкин В.И.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</si>
</sst>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1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Alignment="1">
      <alignment/>
      <protection/>
    </xf>
    <xf numFmtId="164" fontId="2" fillId="0" borderId="0" xfId="20" applyFont="1" applyAlignment="1">
      <alignment horizontal="center"/>
      <protection/>
    </xf>
    <xf numFmtId="164" fontId="4" fillId="0" borderId="0" xfId="20" applyFont="1" applyBorder="1" applyAlignment="1">
      <alignment horizontal="right"/>
      <protection/>
    </xf>
    <xf numFmtId="164" fontId="3" fillId="0" borderId="0" xfId="20" applyFont="1" applyAlignment="1">
      <alignment horizontal="center"/>
      <protection/>
    </xf>
    <xf numFmtId="164" fontId="5" fillId="0" borderId="0" xfId="20" applyFont="1" applyBorder="1" applyAlignment="1">
      <alignment horizontal="center"/>
      <protection/>
    </xf>
    <xf numFmtId="164" fontId="6" fillId="0" borderId="0" xfId="20" applyFont="1" applyBorder="1" applyAlignment="1">
      <alignment horizontal="left" wrapText="1"/>
      <protection/>
    </xf>
    <xf numFmtId="164" fontId="7" fillId="0" borderId="1" xfId="20" applyFont="1" applyBorder="1" applyAlignment="1">
      <alignment horizontal="left" wrapText="1"/>
      <protection/>
    </xf>
    <xf numFmtId="164" fontId="8" fillId="0" borderId="1" xfId="20" applyFont="1" applyBorder="1" applyAlignment="1">
      <alignment wrapText="1"/>
      <protection/>
    </xf>
    <xf numFmtId="164" fontId="8" fillId="0" borderId="1" xfId="20" applyFont="1" applyBorder="1" applyAlignment="1">
      <alignment horizontal="center" vertical="center" wrapText="1"/>
      <protection/>
    </xf>
    <xf numFmtId="164" fontId="8" fillId="0" borderId="2" xfId="20" applyFont="1" applyBorder="1" applyAlignment="1">
      <alignment horizontal="center" vertical="center" wrapText="1"/>
      <protection/>
    </xf>
    <xf numFmtId="164" fontId="1" fillId="0" borderId="0" xfId="20" applyAlignment="1">
      <alignment/>
      <protection/>
    </xf>
    <xf numFmtId="164" fontId="1" fillId="0" borderId="1" xfId="20" applyFont="1" applyBorder="1" applyAlignment="1">
      <alignment horizontal="left" vertical="center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5" fontId="1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left" vertical="center"/>
      <protection/>
    </xf>
    <xf numFmtId="164" fontId="1" fillId="0" borderId="1" xfId="20" applyFont="1" applyBorder="1" applyAlignment="1">
      <alignment horizontal="center" vertical="center"/>
      <protection/>
    </xf>
    <xf numFmtId="164" fontId="9" fillId="0" borderId="2" xfId="0" applyFont="1" applyBorder="1" applyAlignment="1">
      <alignment horizontal="left" vertical="center" wrapText="1"/>
    </xf>
    <xf numFmtId="164" fontId="9" fillId="0" borderId="2" xfId="0" applyFont="1" applyBorder="1" applyAlignment="1">
      <alignment horizontal="left" wrapText="1"/>
    </xf>
    <xf numFmtId="164" fontId="1" fillId="0" borderId="1" xfId="20" applyBorder="1" applyAlignment="1">
      <alignment horizontal="left" vertical="center"/>
      <protection/>
    </xf>
    <xf numFmtId="164" fontId="1" fillId="0" borderId="0" xfId="20" applyAlignment="1">
      <alignment horizontal="left"/>
      <protection/>
    </xf>
    <xf numFmtId="164" fontId="1" fillId="0" borderId="2" xfId="20" applyFont="1" applyBorder="1" applyAlignment="1">
      <alignment horizontal="right"/>
      <protection/>
    </xf>
    <xf numFmtId="164" fontId="10" fillId="0" borderId="1" xfId="20" applyFont="1" applyBorder="1">
      <alignment/>
      <protection/>
    </xf>
    <xf numFmtId="165" fontId="10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3.7109375" style="1" customWidth="1"/>
    <col min="2" max="2" width="26.140625" style="1" customWidth="1"/>
    <col min="3" max="3" width="5.57421875" style="1" customWidth="1"/>
    <col min="4" max="4" width="7.28125" style="1" customWidth="1"/>
    <col min="5" max="5" width="11.00390625" style="1" customWidth="1"/>
    <col min="6" max="6" width="10.57421875" style="1" customWidth="1"/>
    <col min="7" max="7" width="8.57421875" style="1" customWidth="1"/>
    <col min="8" max="8" width="9.28125" style="1" customWidth="1"/>
    <col min="9" max="10" width="8.7109375" style="1" customWidth="1"/>
    <col min="11" max="11" width="27.140625" style="1" customWidth="1"/>
    <col min="12" max="16384" width="8.7109375" style="1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9" ht="12.75">
      <c r="A2" s="4"/>
      <c r="B2" s="4"/>
      <c r="C2" s="4"/>
      <c r="D2" s="4"/>
      <c r="E2" s="4"/>
      <c r="F2" s="4"/>
      <c r="G2" s="4"/>
      <c r="H2" s="4"/>
      <c r="I2" s="3"/>
    </row>
    <row r="3" spans="1:9" ht="12.75">
      <c r="A3" s="5" t="s">
        <v>1</v>
      </c>
      <c r="B3" s="5"/>
      <c r="C3" s="5"/>
      <c r="D3" s="5"/>
      <c r="E3" s="5"/>
      <c r="F3" s="5"/>
      <c r="G3" s="5"/>
      <c r="H3" s="5"/>
      <c r="I3" s="3"/>
    </row>
    <row r="4" spans="1:9" ht="20.25" customHeight="1">
      <c r="A4" s="5" t="s">
        <v>2</v>
      </c>
      <c r="B4" s="5"/>
      <c r="C4" s="5"/>
      <c r="D4" s="5"/>
      <c r="E4" s="5"/>
      <c r="F4" s="5"/>
      <c r="G4" s="5"/>
      <c r="H4" s="5"/>
      <c r="I4" s="6"/>
    </row>
    <row r="5" spans="1:9" ht="19.5" customHeight="1">
      <c r="A5" s="5" t="s">
        <v>3</v>
      </c>
      <c r="B5" s="5"/>
      <c r="C5" s="5"/>
      <c r="D5" s="5"/>
      <c r="E5" s="5"/>
      <c r="F5" s="5"/>
      <c r="G5" s="5"/>
      <c r="H5" s="5"/>
      <c r="I5" s="6"/>
    </row>
    <row r="6" spans="1:9" ht="20.25" customHeight="1">
      <c r="A6" s="7" t="s">
        <v>4</v>
      </c>
      <c r="B6" s="7"/>
      <c r="C6" s="7"/>
      <c r="D6" s="7"/>
      <c r="E6" s="7"/>
      <c r="F6" s="7"/>
      <c r="G6" s="7"/>
      <c r="H6" s="7"/>
      <c r="I6" s="6"/>
    </row>
    <row r="7" spans="1:8" ht="24" customHeight="1">
      <c r="A7" s="8" t="s">
        <v>5</v>
      </c>
      <c r="B7" s="8"/>
      <c r="C7" s="8"/>
      <c r="D7" s="8"/>
      <c r="E7" s="8"/>
      <c r="F7" s="8"/>
      <c r="G7" s="8"/>
      <c r="H7" s="8"/>
    </row>
    <row r="8" spans="1:8" ht="24.75" customHeight="1">
      <c r="A8" s="8" t="s">
        <v>6</v>
      </c>
      <c r="B8" s="8"/>
      <c r="C8" s="8"/>
      <c r="D8" s="8"/>
      <c r="E8" s="8"/>
      <c r="F8" s="8"/>
      <c r="G8" s="8"/>
      <c r="H8" s="8"/>
    </row>
    <row r="9" spans="1:8" ht="21.75" customHeight="1">
      <c r="A9" s="9" t="s">
        <v>7</v>
      </c>
      <c r="B9" s="9"/>
      <c r="C9" s="9"/>
      <c r="D9" s="9">
        <v>78</v>
      </c>
      <c r="E9" s="9" t="s">
        <v>8</v>
      </c>
      <c r="F9" s="9"/>
      <c r="G9" s="9"/>
      <c r="H9" s="9">
        <v>3205.1</v>
      </c>
    </row>
    <row r="10" spans="1:8" ht="21.75" customHeight="1">
      <c r="A10" s="9"/>
      <c r="B10" s="9"/>
      <c r="C10" s="9"/>
      <c r="D10" s="9"/>
      <c r="E10" s="9"/>
      <c r="F10" s="9"/>
      <c r="G10" s="9"/>
      <c r="H10" s="9"/>
    </row>
    <row r="11" spans="1:9" ht="29.25" customHeight="1">
      <c r="A11" s="10" t="s">
        <v>9</v>
      </c>
      <c r="B11" s="10" t="s">
        <v>10</v>
      </c>
      <c r="C11" s="10" t="s">
        <v>11</v>
      </c>
      <c r="D11" s="11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3"/>
    </row>
    <row r="12" spans="1:9" ht="15.75" customHeight="1">
      <c r="A12" s="14" t="s">
        <v>17</v>
      </c>
      <c r="B12" s="14"/>
      <c r="C12" s="14"/>
      <c r="D12" s="15"/>
      <c r="E12" s="15"/>
      <c r="F12" s="15"/>
      <c r="G12" s="15"/>
      <c r="H12" s="15"/>
      <c r="I12" s="13"/>
    </row>
    <row r="13" spans="1:9" ht="44.25" customHeight="1">
      <c r="A13" s="14">
        <v>1</v>
      </c>
      <c r="B13" s="14" t="s">
        <v>18</v>
      </c>
      <c r="C13" s="14" t="s">
        <v>19</v>
      </c>
      <c r="D13" s="15">
        <v>247</v>
      </c>
      <c r="E13" s="15">
        <f>D13*300</f>
        <v>74100</v>
      </c>
      <c r="F13" s="15">
        <v>0</v>
      </c>
      <c r="G13" s="16">
        <f>F13/(12*$H$9)</f>
        <v>0</v>
      </c>
      <c r="H13" s="15" t="s">
        <v>20</v>
      </c>
      <c r="I13" s="13"/>
    </row>
    <row r="14" spans="1:9" ht="15.75" customHeight="1">
      <c r="A14" s="14"/>
      <c r="B14" s="14"/>
      <c r="C14" s="14"/>
      <c r="D14" s="15"/>
      <c r="E14" s="15"/>
      <c r="F14" s="15"/>
      <c r="G14" s="16">
        <f>E14/(12*$H$9)</f>
        <v>0</v>
      </c>
      <c r="H14" s="15"/>
      <c r="I14" s="13"/>
    </row>
    <row r="15" spans="1:8" ht="14.25" customHeight="1">
      <c r="A15" s="14" t="s">
        <v>21</v>
      </c>
      <c r="B15" s="14"/>
      <c r="C15" s="14"/>
      <c r="D15" s="15"/>
      <c r="E15" s="15"/>
      <c r="F15" s="15"/>
      <c r="G15" s="16">
        <f>E15/(12*$H$9)</f>
        <v>0</v>
      </c>
      <c r="H15" s="15"/>
    </row>
    <row r="16" spans="1:8" ht="12.75">
      <c r="A16" s="14">
        <v>1</v>
      </c>
      <c r="B16" s="14" t="s">
        <v>22</v>
      </c>
      <c r="C16" s="14" t="s">
        <v>19</v>
      </c>
      <c r="D16" s="15">
        <v>238</v>
      </c>
      <c r="E16" s="15">
        <f>D16*350</f>
        <v>83300</v>
      </c>
      <c r="F16" s="15">
        <v>0</v>
      </c>
      <c r="G16" s="16">
        <f>F16/(12*$H$9)</f>
        <v>0</v>
      </c>
      <c r="H16" s="15" t="s">
        <v>20</v>
      </c>
    </row>
    <row r="17" spans="1:8" ht="14.25" customHeight="1">
      <c r="A17" s="14" t="s">
        <v>23</v>
      </c>
      <c r="B17" s="14"/>
      <c r="C17" s="14"/>
      <c r="D17" s="15"/>
      <c r="E17" s="15"/>
      <c r="F17" s="15"/>
      <c r="G17" s="16">
        <f>E17/(12*$H$9)</f>
        <v>0</v>
      </c>
      <c r="H17" s="15"/>
    </row>
    <row r="18" spans="1:8" ht="12.75">
      <c r="A18" s="14"/>
      <c r="B18" s="14"/>
      <c r="C18" s="14"/>
      <c r="D18" s="15"/>
      <c r="E18" s="15"/>
      <c r="F18" s="15"/>
      <c r="G18" s="16">
        <f>E18/(12*$H$9)</f>
        <v>0</v>
      </c>
      <c r="H18" s="15"/>
    </row>
    <row r="19" spans="1:8" ht="14.25" customHeight="1">
      <c r="A19" s="14" t="s">
        <v>24</v>
      </c>
      <c r="B19" s="14"/>
      <c r="C19" s="14"/>
      <c r="D19" s="15"/>
      <c r="E19" s="15"/>
      <c r="F19" s="15"/>
      <c r="G19" s="16">
        <f>E19/(12*$H$9)</f>
        <v>0</v>
      </c>
      <c r="H19" s="15"/>
    </row>
    <row r="20" spans="1:8" ht="15" customHeight="1">
      <c r="A20" s="14"/>
      <c r="B20" s="14"/>
      <c r="C20" s="14"/>
      <c r="D20" s="15"/>
      <c r="E20" s="15"/>
      <c r="F20" s="15"/>
      <c r="G20" s="16">
        <f>E20/(12*$H$9)</f>
        <v>0</v>
      </c>
      <c r="H20" s="15"/>
    </row>
    <row r="21" spans="1:8" ht="14.25" customHeight="1">
      <c r="A21" s="14" t="s">
        <v>25</v>
      </c>
      <c r="B21" s="14"/>
      <c r="C21" s="14"/>
      <c r="D21" s="15"/>
      <c r="E21" s="15"/>
      <c r="F21" s="15"/>
      <c r="G21" s="16">
        <f>E21/(12*$H$9)</f>
        <v>0</v>
      </c>
      <c r="H21" s="15"/>
    </row>
    <row r="22" spans="1:8" ht="12.75">
      <c r="A22" s="14"/>
      <c r="B22" s="14"/>
      <c r="C22" s="14"/>
      <c r="D22" s="15"/>
      <c r="E22" s="15"/>
      <c r="F22" s="15"/>
      <c r="G22" s="16">
        <f>E22/(12*$H$9)</f>
        <v>0</v>
      </c>
      <c r="H22" s="15"/>
    </row>
    <row r="23" spans="1:8" ht="17.25" customHeight="1">
      <c r="A23" s="14" t="s">
        <v>26</v>
      </c>
      <c r="B23" s="14"/>
      <c r="C23" s="14"/>
      <c r="D23" s="15"/>
      <c r="E23" s="15"/>
      <c r="F23" s="15"/>
      <c r="G23" s="16">
        <f>E23/(12*$H$9)</f>
        <v>0</v>
      </c>
      <c r="H23" s="15"/>
    </row>
    <row r="24" spans="1:8" ht="17.25" customHeight="1">
      <c r="A24" s="14"/>
      <c r="B24" s="14"/>
      <c r="C24" s="14"/>
      <c r="D24" s="15"/>
      <c r="E24" s="15"/>
      <c r="F24" s="15"/>
      <c r="G24" s="16">
        <f>E24/(12*$H$9)</f>
        <v>0</v>
      </c>
      <c r="H24" s="15"/>
    </row>
    <row r="25" spans="1:8" ht="14.25" customHeight="1">
      <c r="A25" s="14" t="s">
        <v>27</v>
      </c>
      <c r="B25" s="14"/>
      <c r="C25" s="14"/>
      <c r="D25" s="15"/>
      <c r="E25" s="15"/>
      <c r="F25" s="15"/>
      <c r="G25" s="16">
        <f>E25/(12*$H$9)</f>
        <v>0</v>
      </c>
      <c r="H25" s="15"/>
    </row>
    <row r="26" spans="1:8" ht="14.25" customHeight="1">
      <c r="A26" s="14" t="s">
        <v>28</v>
      </c>
      <c r="B26" s="14"/>
      <c r="C26" s="14"/>
      <c r="D26" s="15"/>
      <c r="E26" s="15"/>
      <c r="F26" s="15"/>
      <c r="G26" s="16">
        <f>E26/(12*$H$9)</f>
        <v>0</v>
      </c>
      <c r="H26" s="15"/>
    </row>
    <row r="27" spans="1:8" ht="45" customHeight="1">
      <c r="A27" s="14">
        <v>1</v>
      </c>
      <c r="B27" s="14" t="s">
        <v>29</v>
      </c>
      <c r="C27" s="14" t="s">
        <v>30</v>
      </c>
      <c r="D27" s="15">
        <v>112</v>
      </c>
      <c r="E27" s="15">
        <f>D27*100</f>
        <v>11200</v>
      </c>
      <c r="F27" s="15">
        <v>0</v>
      </c>
      <c r="G27" s="16">
        <f>F27/(12*$H$9)</f>
        <v>0</v>
      </c>
      <c r="H27" s="15" t="s">
        <v>31</v>
      </c>
    </row>
    <row r="28" spans="1:8" ht="12.75">
      <c r="A28" s="14">
        <v>2</v>
      </c>
      <c r="B28" s="14" t="s">
        <v>32</v>
      </c>
      <c r="C28" s="14" t="s">
        <v>33</v>
      </c>
      <c r="D28" s="15">
        <v>40</v>
      </c>
      <c r="E28" s="15">
        <f>D28*500</f>
        <v>20000</v>
      </c>
      <c r="F28" s="15">
        <v>0</v>
      </c>
      <c r="G28" s="16">
        <f>F28/(12*$H$9)</f>
        <v>0</v>
      </c>
      <c r="H28" s="15" t="s">
        <v>31</v>
      </c>
    </row>
    <row r="29" spans="1:8" ht="22.5" customHeight="1">
      <c r="A29" s="14">
        <v>3</v>
      </c>
      <c r="B29" s="14" t="s">
        <v>34</v>
      </c>
      <c r="C29" s="14" t="s">
        <v>30</v>
      </c>
      <c r="D29" s="15">
        <v>140</v>
      </c>
      <c r="E29" s="15">
        <f>D29*180</f>
        <v>25200</v>
      </c>
      <c r="F29" s="15">
        <v>0</v>
      </c>
      <c r="G29" s="16">
        <f>F29/(12*$H$9)</f>
        <v>0</v>
      </c>
      <c r="H29" s="15" t="s">
        <v>31</v>
      </c>
    </row>
    <row r="30" spans="1:8" ht="15" customHeight="1">
      <c r="A30" s="14" t="s">
        <v>35</v>
      </c>
      <c r="B30" s="14"/>
      <c r="C30" s="14"/>
      <c r="D30" s="15"/>
      <c r="E30" s="15"/>
      <c r="F30" s="15"/>
      <c r="G30" s="16">
        <f>E30/(12*$H$9)</f>
        <v>0</v>
      </c>
      <c r="H30" s="15"/>
    </row>
    <row r="31" spans="1:8" ht="12.75">
      <c r="A31" s="14">
        <v>1</v>
      </c>
      <c r="B31" s="14" t="s">
        <v>36</v>
      </c>
      <c r="C31" s="14" t="s">
        <v>19</v>
      </c>
      <c r="D31" s="15">
        <v>70</v>
      </c>
      <c r="E31" s="15">
        <f>D31*1400</f>
        <v>98000</v>
      </c>
      <c r="F31" s="15">
        <v>0</v>
      </c>
      <c r="G31" s="16">
        <f>F31/(12*$H$9)</f>
        <v>0</v>
      </c>
      <c r="H31" s="15" t="s">
        <v>31</v>
      </c>
    </row>
    <row r="32" spans="1:8" ht="95.25" customHeight="1">
      <c r="A32" s="14">
        <v>2</v>
      </c>
      <c r="B32" s="14" t="s">
        <v>37</v>
      </c>
      <c r="C32" s="14" t="s">
        <v>19</v>
      </c>
      <c r="D32" s="15">
        <v>70</v>
      </c>
      <c r="E32" s="15">
        <f>D32*650</f>
        <v>45500</v>
      </c>
      <c r="F32" s="15">
        <v>0</v>
      </c>
      <c r="G32" s="16">
        <f>F32/(12*$H$9)</f>
        <v>0</v>
      </c>
      <c r="H32" s="15" t="s">
        <v>31</v>
      </c>
    </row>
    <row r="33" spans="1:8" ht="12.75">
      <c r="A33" s="14">
        <v>3</v>
      </c>
      <c r="B33" s="14" t="s">
        <v>38</v>
      </c>
      <c r="C33" s="14" t="s">
        <v>19</v>
      </c>
      <c r="D33" s="15">
        <v>476</v>
      </c>
      <c r="E33" s="15">
        <f>D33*520</f>
        <v>247520</v>
      </c>
      <c r="F33" s="15">
        <v>0</v>
      </c>
      <c r="G33" s="16">
        <f>F33/(12*$H$9)</f>
        <v>0</v>
      </c>
      <c r="H33" s="15" t="s">
        <v>31</v>
      </c>
    </row>
    <row r="34" spans="1:8" ht="111" customHeight="1">
      <c r="A34" s="14">
        <v>4</v>
      </c>
      <c r="B34" s="14" t="s">
        <v>39</v>
      </c>
      <c r="C34" s="14" t="s">
        <v>33</v>
      </c>
      <c r="D34" s="15">
        <v>1</v>
      </c>
      <c r="E34" s="15">
        <v>36000</v>
      </c>
      <c r="F34" s="15">
        <v>0</v>
      </c>
      <c r="G34" s="16">
        <f>F34/(12*$H$9)</f>
        <v>0</v>
      </c>
      <c r="H34" s="15" t="s">
        <v>31</v>
      </c>
    </row>
    <row r="35" spans="1:8" ht="14.25" customHeight="1">
      <c r="A35" s="14" t="s">
        <v>40</v>
      </c>
      <c r="B35" s="14"/>
      <c r="C35" s="14"/>
      <c r="D35" s="15"/>
      <c r="E35" s="15"/>
      <c r="F35" s="15"/>
      <c r="G35" s="16">
        <f>E35/(12*$H$9)</f>
        <v>0</v>
      </c>
      <c r="H35" s="15"/>
    </row>
    <row r="36" spans="1:8" ht="12.75">
      <c r="A36" s="14"/>
      <c r="B36" s="14"/>
      <c r="C36" s="14"/>
      <c r="D36" s="15"/>
      <c r="E36" s="15"/>
      <c r="F36" s="15"/>
      <c r="G36" s="16">
        <f>E36/(12*$H$9)</f>
        <v>0</v>
      </c>
      <c r="H36" s="15"/>
    </row>
    <row r="37" spans="1:8" ht="14.25" customHeight="1">
      <c r="A37" s="14" t="s">
        <v>41</v>
      </c>
      <c r="B37" s="14"/>
      <c r="C37" s="14"/>
      <c r="D37" s="15"/>
      <c r="E37" s="15"/>
      <c r="F37" s="15"/>
      <c r="G37" s="16">
        <f>E37/(12*$H$9)</f>
        <v>0</v>
      </c>
      <c r="H37" s="15"/>
    </row>
    <row r="38" spans="1:8" ht="98.25" customHeight="1">
      <c r="A38" s="14">
        <v>1</v>
      </c>
      <c r="B38" s="14" t="s">
        <v>42</v>
      </c>
      <c r="C38" s="14" t="s">
        <v>19</v>
      </c>
      <c r="D38" s="15">
        <v>870</v>
      </c>
      <c r="E38" s="15">
        <f>D38*500</f>
        <v>435000</v>
      </c>
      <c r="F38" s="15">
        <f>D38*500</f>
        <v>435000</v>
      </c>
      <c r="G38" s="16">
        <f>E38/(12*$H$9)</f>
        <v>11.310099528875854</v>
      </c>
      <c r="H38" s="15" t="s">
        <v>43</v>
      </c>
    </row>
    <row r="39" spans="1:8" ht="12.75">
      <c r="A39" s="14">
        <v>2</v>
      </c>
      <c r="B39" s="14" t="s">
        <v>44</v>
      </c>
      <c r="C39" s="14" t="s">
        <v>19</v>
      </c>
      <c r="D39" s="15">
        <v>474</v>
      </c>
      <c r="E39" s="15">
        <f>D39*520</f>
        <v>246480</v>
      </c>
      <c r="F39" s="15">
        <f>D39*520</f>
        <v>246480</v>
      </c>
      <c r="G39" s="16">
        <f>E39/(12*$H$9)</f>
        <v>6.408536395120278</v>
      </c>
      <c r="H39" s="15" t="s">
        <v>43</v>
      </c>
    </row>
    <row r="40" spans="1:8" ht="12.75">
      <c r="A40" s="14"/>
      <c r="B40" s="14"/>
      <c r="C40" s="17"/>
      <c r="D40" s="18"/>
      <c r="E40" s="18"/>
      <c r="F40" s="18"/>
      <c r="G40" s="16">
        <f>E40/(12*$H$9)</f>
        <v>0</v>
      </c>
      <c r="H40" s="18"/>
    </row>
    <row r="41" spans="1:8" ht="12.75">
      <c r="A41" s="17" t="s">
        <v>45</v>
      </c>
      <c r="B41" s="17"/>
      <c r="C41" s="17"/>
      <c r="D41" s="18"/>
      <c r="E41" s="18"/>
      <c r="F41" s="18"/>
      <c r="G41" s="16">
        <f>E41/(12*$H$9)</f>
        <v>0</v>
      </c>
      <c r="H41" s="18"/>
    </row>
    <row r="42" spans="1:8" ht="12.75">
      <c r="A42" s="17"/>
      <c r="B42" s="14" t="s">
        <v>46</v>
      </c>
      <c r="C42" s="14" t="s">
        <v>19</v>
      </c>
      <c r="D42" s="18">
        <v>72</v>
      </c>
      <c r="E42" s="18">
        <f>D42*850</f>
        <v>61200</v>
      </c>
      <c r="F42" s="18">
        <v>0</v>
      </c>
      <c r="G42" s="16">
        <f>F42/(12*$H$9)</f>
        <v>0</v>
      </c>
      <c r="H42" s="18" t="s">
        <v>20</v>
      </c>
    </row>
    <row r="43" spans="1:8" ht="12.75">
      <c r="A43" s="17" t="s">
        <v>47</v>
      </c>
      <c r="B43" s="17"/>
      <c r="C43" s="17"/>
      <c r="D43" s="18"/>
      <c r="E43" s="18"/>
      <c r="F43" s="18"/>
      <c r="G43" s="16">
        <f>E43/(12*$H$9)</f>
        <v>0</v>
      </c>
      <c r="H43" s="18"/>
    </row>
    <row r="44" spans="1:8" ht="12.75">
      <c r="A44" s="14">
        <v>1</v>
      </c>
      <c r="B44" s="14" t="s">
        <v>48</v>
      </c>
      <c r="C44" s="14" t="s">
        <v>33</v>
      </c>
      <c r="D44" s="15">
        <v>4</v>
      </c>
      <c r="E44" s="15">
        <f>D44*24000</f>
        <v>96000</v>
      </c>
      <c r="F44" s="15">
        <v>0</v>
      </c>
      <c r="G44" s="16">
        <f>F44/(12*$H$9)</f>
        <v>0</v>
      </c>
      <c r="H44" s="15" t="s">
        <v>20</v>
      </c>
    </row>
    <row r="45" spans="1:8" ht="30" customHeight="1">
      <c r="A45" s="14">
        <v>2</v>
      </c>
      <c r="B45" s="14" t="s">
        <v>49</v>
      </c>
      <c r="C45" s="14" t="s">
        <v>33</v>
      </c>
      <c r="D45" s="15">
        <v>1</v>
      </c>
      <c r="E45" s="15">
        <f>D45*5000</f>
        <v>5000</v>
      </c>
      <c r="F45" s="15">
        <v>0</v>
      </c>
      <c r="G45" s="16">
        <f>F45/(12*$H$9)</f>
        <v>0</v>
      </c>
      <c r="H45" s="15" t="s">
        <v>20</v>
      </c>
    </row>
    <row r="46" spans="1:8" ht="12.75">
      <c r="A46" s="17" t="s">
        <v>50</v>
      </c>
      <c r="B46" s="17"/>
      <c r="C46" s="17"/>
      <c r="D46" s="18"/>
      <c r="E46" s="18"/>
      <c r="F46" s="18"/>
      <c r="G46" s="16">
        <f>E46/(12*$H$9)</f>
        <v>0</v>
      </c>
      <c r="H46" s="18"/>
    </row>
    <row r="47" spans="1:8" ht="12.75">
      <c r="A47" s="17"/>
      <c r="B47" s="17"/>
      <c r="C47" s="17"/>
      <c r="D47" s="18"/>
      <c r="E47" s="18"/>
      <c r="F47" s="18"/>
      <c r="G47" s="16">
        <f>E47/(12*$H$9)</f>
        <v>0</v>
      </c>
      <c r="H47" s="18"/>
    </row>
    <row r="48" spans="1:8" ht="27" customHeight="1">
      <c r="A48" s="17" t="s">
        <v>51</v>
      </c>
      <c r="B48" s="17"/>
      <c r="C48" s="17"/>
      <c r="D48" s="18"/>
      <c r="E48" s="18"/>
      <c r="F48" s="18"/>
      <c r="G48" s="16">
        <f>E48/(12*$H$9)</f>
        <v>0</v>
      </c>
      <c r="H48" s="18"/>
    </row>
    <row r="49" spans="1:8" ht="12.75">
      <c r="A49" s="15">
        <v>1</v>
      </c>
      <c r="B49" s="14" t="s">
        <v>52</v>
      </c>
      <c r="C49" s="14" t="s">
        <v>53</v>
      </c>
      <c r="D49" s="15">
        <v>160</v>
      </c>
      <c r="E49" s="15">
        <f>D49*150</f>
        <v>24000</v>
      </c>
      <c r="F49" s="15">
        <f>D49*150</f>
        <v>24000</v>
      </c>
      <c r="G49" s="16">
        <f>E49/(12*$H$9)</f>
        <v>0.624005491248323</v>
      </c>
      <c r="H49" s="18" t="s">
        <v>43</v>
      </c>
    </row>
    <row r="50" spans="1:8" ht="33.75" customHeight="1">
      <c r="A50" s="14" t="s">
        <v>54</v>
      </c>
      <c r="B50" s="14"/>
      <c r="C50" s="14"/>
      <c r="D50" s="15"/>
      <c r="E50" s="15"/>
      <c r="F50" s="15"/>
      <c r="G50" s="16">
        <f>E50/(12*$H$9)</f>
        <v>0</v>
      </c>
      <c r="H50" s="15"/>
    </row>
    <row r="51" spans="1:8" ht="75.75" customHeight="1">
      <c r="A51" s="15">
        <v>1</v>
      </c>
      <c r="B51" s="14" t="s">
        <v>55</v>
      </c>
      <c r="C51" s="14" t="s">
        <v>30</v>
      </c>
      <c r="D51" s="15">
        <v>65</v>
      </c>
      <c r="E51" s="15"/>
      <c r="F51" s="15"/>
      <c r="G51" s="16">
        <f>E51/(12*$H$9)</f>
        <v>0</v>
      </c>
      <c r="H51" s="15" t="s">
        <v>56</v>
      </c>
    </row>
    <row r="52" spans="1:8" ht="15" customHeight="1">
      <c r="A52" s="14"/>
      <c r="B52" s="14"/>
      <c r="C52" s="14"/>
      <c r="D52" s="15"/>
      <c r="E52" s="15"/>
      <c r="F52" s="15"/>
      <c r="G52" s="16">
        <f>E52/(12*$H$9)</f>
        <v>0</v>
      </c>
      <c r="H52" s="15"/>
    </row>
    <row r="53" spans="1:8" ht="33.75" customHeight="1">
      <c r="A53" s="14" t="s">
        <v>57</v>
      </c>
      <c r="B53" s="14"/>
      <c r="C53" s="14"/>
      <c r="D53" s="15"/>
      <c r="E53" s="15"/>
      <c r="F53" s="15"/>
      <c r="G53" s="16">
        <f>E53/(12*$H$9)</f>
        <v>0</v>
      </c>
      <c r="H53" s="15"/>
    </row>
    <row r="54" spans="1:8" ht="30" customHeight="1">
      <c r="A54" s="15">
        <v>1</v>
      </c>
      <c r="B54" s="14" t="s">
        <v>58</v>
      </c>
      <c r="C54" s="14" t="s">
        <v>33</v>
      </c>
      <c r="D54" s="15">
        <v>1</v>
      </c>
      <c r="E54" s="15">
        <f>D54*140000</f>
        <v>140000</v>
      </c>
      <c r="F54" s="15">
        <v>30000</v>
      </c>
      <c r="G54" s="16">
        <f>F54/(12*$H$9)</f>
        <v>0.7800068640604038</v>
      </c>
      <c r="H54" s="15" t="s">
        <v>59</v>
      </c>
    </row>
    <row r="55" spans="1:8" ht="63" customHeight="1">
      <c r="A55" s="15">
        <v>2</v>
      </c>
      <c r="B55" s="14" t="s">
        <v>60</v>
      </c>
      <c r="C55" s="14" t="s">
        <v>33</v>
      </c>
      <c r="D55" s="15">
        <v>1</v>
      </c>
      <c r="E55" s="15">
        <f>D55*380000</f>
        <v>380000</v>
      </c>
      <c r="F55" s="15">
        <v>0</v>
      </c>
      <c r="G55" s="16">
        <f>F55/(12*$H$9)</f>
        <v>0</v>
      </c>
      <c r="H55" s="15" t="s">
        <v>61</v>
      </c>
    </row>
    <row r="56" spans="1:8" ht="33.75" customHeight="1">
      <c r="A56" s="15">
        <v>3</v>
      </c>
      <c r="B56" s="14" t="s">
        <v>62</v>
      </c>
      <c r="C56" s="14" t="s">
        <v>30</v>
      </c>
      <c r="D56" s="15">
        <v>20</v>
      </c>
      <c r="E56" s="15">
        <f>D56*5000</f>
        <v>100000</v>
      </c>
      <c r="F56" s="15">
        <v>0</v>
      </c>
      <c r="G56" s="16">
        <f>F56/(12*$H$9)</f>
        <v>0</v>
      </c>
      <c r="H56" s="15" t="s">
        <v>63</v>
      </c>
    </row>
    <row r="57" spans="1:8" ht="33.75" customHeight="1">
      <c r="A57" s="15">
        <v>4</v>
      </c>
      <c r="B57" s="14" t="s">
        <v>64</v>
      </c>
      <c r="C57" s="14" t="s">
        <v>30</v>
      </c>
      <c r="D57" s="15">
        <v>1220</v>
      </c>
      <c r="E57" s="15">
        <f>D57*1500</f>
        <v>1830000</v>
      </c>
      <c r="F57" s="15">
        <v>0</v>
      </c>
      <c r="G57" s="16">
        <f>F57/(12*$H$9)</f>
        <v>0</v>
      </c>
      <c r="H57" s="15" t="s">
        <v>61</v>
      </c>
    </row>
    <row r="58" spans="1:8" ht="35.25" customHeight="1">
      <c r="A58" s="14" t="s">
        <v>65</v>
      </c>
      <c r="B58" s="14"/>
      <c r="C58" s="14"/>
      <c r="D58" s="15"/>
      <c r="E58" s="15"/>
      <c r="F58" s="15"/>
      <c r="G58" s="16"/>
      <c r="H58" s="15"/>
    </row>
    <row r="59" spans="1:8" ht="39.75" customHeight="1">
      <c r="A59" s="15">
        <v>1</v>
      </c>
      <c r="B59" s="14" t="s">
        <v>66</v>
      </c>
      <c r="C59" s="14" t="s">
        <v>33</v>
      </c>
      <c r="D59" s="15">
        <v>2</v>
      </c>
      <c r="E59" s="15">
        <f>D59*12000</f>
        <v>24000</v>
      </c>
      <c r="F59" s="15">
        <f>D59*12000</f>
        <v>24000</v>
      </c>
      <c r="G59" s="16">
        <f>E59/(12*$H$9)</f>
        <v>0.624005491248323</v>
      </c>
      <c r="H59" s="15" t="s">
        <v>67</v>
      </c>
    </row>
    <row r="60" spans="1:8" ht="48" customHeight="1">
      <c r="A60" s="14" t="s">
        <v>68</v>
      </c>
      <c r="B60" s="14"/>
      <c r="C60" s="14"/>
      <c r="D60" s="15"/>
      <c r="E60" s="15"/>
      <c r="F60" s="15"/>
      <c r="G60" s="16">
        <f>E60/(12*$H$9)</f>
        <v>0</v>
      </c>
      <c r="H60" s="15"/>
    </row>
    <row r="61" spans="1:8" ht="64.5" customHeight="1">
      <c r="A61" s="15">
        <v>1</v>
      </c>
      <c r="B61" s="19" t="s">
        <v>69</v>
      </c>
      <c r="C61" s="14" t="s">
        <v>33</v>
      </c>
      <c r="D61" s="15">
        <v>1</v>
      </c>
      <c r="E61" s="15">
        <f>D61*5000</f>
        <v>5000</v>
      </c>
      <c r="F61" s="15">
        <v>5000</v>
      </c>
      <c r="G61" s="16">
        <f>E61/(12*$H$9)</f>
        <v>0.1300011440100673</v>
      </c>
      <c r="H61" s="15" t="s">
        <v>70</v>
      </c>
    </row>
    <row r="62" spans="1:8" ht="85.5" customHeight="1">
      <c r="A62" s="15">
        <v>2</v>
      </c>
      <c r="B62" s="19" t="s">
        <v>71</v>
      </c>
      <c r="C62" s="14" t="s">
        <v>33</v>
      </c>
      <c r="D62" s="15">
        <v>1</v>
      </c>
      <c r="E62" s="15">
        <f>D62*3000</f>
        <v>3000</v>
      </c>
      <c r="F62" s="15">
        <v>3000</v>
      </c>
      <c r="G62" s="16">
        <f>E62/(12*$H$9)</f>
        <v>0.07800068640604038</v>
      </c>
      <c r="H62" s="15" t="s">
        <v>20</v>
      </c>
    </row>
    <row r="63" spans="1:8" ht="43.5" customHeight="1">
      <c r="A63" s="14">
        <v>3</v>
      </c>
      <c r="B63" s="14" t="s">
        <v>72</v>
      </c>
      <c r="C63" s="14" t="s">
        <v>73</v>
      </c>
      <c r="D63" s="15">
        <v>4</v>
      </c>
      <c r="E63" s="15">
        <v>800000</v>
      </c>
      <c r="F63" s="15">
        <v>600000</v>
      </c>
      <c r="G63" s="16">
        <f>F63/(12*$H$9)</f>
        <v>15.600137281208076</v>
      </c>
      <c r="H63" s="15" t="s">
        <v>20</v>
      </c>
    </row>
    <row r="64" spans="1:8" ht="36.75" customHeight="1">
      <c r="A64" s="14" t="s">
        <v>74</v>
      </c>
      <c r="B64" s="14"/>
      <c r="C64" s="14"/>
      <c r="D64" s="15"/>
      <c r="E64" s="15"/>
      <c r="F64" s="15"/>
      <c r="G64" s="16"/>
      <c r="H64" s="15"/>
    </row>
    <row r="65" spans="1:8" ht="15" customHeight="1">
      <c r="A65" s="14"/>
      <c r="B65" s="14"/>
      <c r="C65" s="14"/>
      <c r="D65" s="15"/>
      <c r="E65" s="15"/>
      <c r="F65" s="15"/>
      <c r="G65" s="16">
        <f>E65/(12*$H$9)</f>
        <v>0</v>
      </c>
      <c r="H65" s="15"/>
    </row>
    <row r="66" spans="1:8" ht="12.75">
      <c r="A66" s="14"/>
      <c r="B66" s="14"/>
      <c r="C66" s="14"/>
      <c r="D66" s="15"/>
      <c r="E66" s="15"/>
      <c r="F66" s="15"/>
      <c r="G66" s="16">
        <f>E66/(12*$H$9)</f>
        <v>0</v>
      </c>
      <c r="H66" s="15"/>
    </row>
    <row r="67" spans="1:8" ht="14.25" customHeight="1">
      <c r="A67" s="14" t="s">
        <v>75</v>
      </c>
      <c r="B67" s="14"/>
      <c r="C67" s="14"/>
      <c r="D67" s="15"/>
      <c r="E67" s="15"/>
      <c r="F67" s="15"/>
      <c r="G67" s="16"/>
      <c r="H67" s="15"/>
    </row>
    <row r="68" spans="1:8" ht="12.75">
      <c r="A68" s="14"/>
      <c r="B68" s="14"/>
      <c r="C68" s="14"/>
      <c r="D68" s="15"/>
      <c r="E68" s="15"/>
      <c r="F68" s="15"/>
      <c r="G68" s="16">
        <f>E68/(12*$H$9)</f>
        <v>0</v>
      </c>
      <c r="H68" s="15"/>
    </row>
    <row r="69" spans="1:8" ht="12.75">
      <c r="A69" s="14"/>
      <c r="B69" s="14"/>
      <c r="C69" s="14"/>
      <c r="D69" s="15"/>
      <c r="E69" s="15"/>
      <c r="F69" s="15"/>
      <c r="G69" s="16">
        <f>E69/(12*$H$9)</f>
        <v>0</v>
      </c>
      <c r="H69" s="15"/>
    </row>
    <row r="70" spans="1:8" ht="30" customHeight="1">
      <c r="A70" s="14" t="s">
        <v>76</v>
      </c>
      <c r="B70" s="14"/>
      <c r="C70" s="14"/>
      <c r="D70" s="15"/>
      <c r="E70" s="15"/>
      <c r="F70" s="15"/>
      <c r="G70" s="16"/>
      <c r="H70" s="15"/>
    </row>
    <row r="71" spans="1:8" ht="12.75">
      <c r="A71" s="14">
        <v>1</v>
      </c>
      <c r="B71" s="20" t="s">
        <v>77</v>
      </c>
      <c r="C71" s="14" t="s">
        <v>33</v>
      </c>
      <c r="D71" s="15">
        <v>30</v>
      </c>
      <c r="E71" s="15">
        <v>12000</v>
      </c>
      <c r="F71" s="15">
        <v>0</v>
      </c>
      <c r="G71" s="16">
        <f>E71/(12*$H$9)</f>
        <v>0.3120027456241615</v>
      </c>
      <c r="H71" s="15" t="s">
        <v>20</v>
      </c>
    </row>
    <row r="72" spans="1:8" ht="12.75">
      <c r="A72" s="14"/>
      <c r="B72" s="14"/>
      <c r="C72" s="14"/>
      <c r="D72" s="15"/>
      <c r="E72" s="15"/>
      <c r="F72" s="15"/>
      <c r="G72" s="16"/>
      <c r="H72" s="15"/>
    </row>
    <row r="73" spans="1:8" ht="12.75">
      <c r="A73" s="14"/>
      <c r="B73" s="14"/>
      <c r="C73" s="14"/>
      <c r="D73" s="15"/>
      <c r="E73" s="15"/>
      <c r="F73" s="15"/>
      <c r="G73" s="16"/>
      <c r="H73" s="15"/>
    </row>
    <row r="74" spans="1:8" ht="33" customHeight="1">
      <c r="A74" s="14" t="s">
        <v>78</v>
      </c>
      <c r="B74" s="14"/>
      <c r="C74" s="14"/>
      <c r="D74" s="15"/>
      <c r="E74" s="15"/>
      <c r="F74" s="15"/>
      <c r="G74" s="16">
        <f>E74/(12*$H$9)</f>
        <v>0</v>
      </c>
      <c r="H74" s="15"/>
    </row>
    <row r="75" spans="1:8" ht="12.75">
      <c r="A75" s="21">
        <v>1</v>
      </c>
      <c r="B75" s="14" t="s">
        <v>79</v>
      </c>
      <c r="C75" s="21" t="s">
        <v>30</v>
      </c>
      <c r="D75" s="18">
        <v>62</v>
      </c>
      <c r="E75" s="18">
        <f>D75*80</f>
        <v>4960</v>
      </c>
      <c r="F75" s="18">
        <v>0</v>
      </c>
      <c r="G75" s="16">
        <f>F75/(12*$H$9)</f>
        <v>0</v>
      </c>
      <c r="H75" s="15" t="s">
        <v>70</v>
      </c>
    </row>
    <row r="76" spans="1:8" ht="12.75">
      <c r="A76" s="21">
        <v>2</v>
      </c>
      <c r="B76" s="14" t="s">
        <v>80</v>
      </c>
      <c r="C76" s="21" t="s">
        <v>33</v>
      </c>
      <c r="D76" s="18">
        <v>16</v>
      </c>
      <c r="E76" s="18">
        <f>D76*850</f>
        <v>13600</v>
      </c>
      <c r="F76" s="18">
        <v>0</v>
      </c>
      <c r="G76" s="16">
        <f>F76/(12*$H$9)</f>
        <v>0</v>
      </c>
      <c r="H76" s="15" t="s">
        <v>70</v>
      </c>
    </row>
    <row r="77" spans="1:8" ht="12.75">
      <c r="A77" s="21">
        <v>3</v>
      </c>
      <c r="B77" s="14" t="s">
        <v>81</v>
      </c>
      <c r="C77" s="21" t="s">
        <v>33</v>
      </c>
      <c r="D77" s="18">
        <v>78</v>
      </c>
      <c r="E77" s="18">
        <f>D77*80</f>
        <v>6240</v>
      </c>
      <c r="F77" s="18">
        <v>6240</v>
      </c>
      <c r="G77" s="16">
        <f>E77/(12*$H$9)</f>
        <v>0.16224142772456399</v>
      </c>
      <c r="H77" s="15" t="s">
        <v>70</v>
      </c>
    </row>
    <row r="78" spans="1:13" ht="33" customHeight="1">
      <c r="A78" s="21">
        <v>4</v>
      </c>
      <c r="B78" s="14" t="s">
        <v>82</v>
      </c>
      <c r="C78" s="21" t="s">
        <v>30</v>
      </c>
      <c r="D78" s="18">
        <v>160</v>
      </c>
      <c r="E78" s="18">
        <f>D78*650</f>
        <v>104000</v>
      </c>
      <c r="F78" s="18">
        <v>0</v>
      </c>
      <c r="G78" s="16">
        <f>F78/(12*$H$9)</f>
        <v>0</v>
      </c>
      <c r="H78" s="15" t="s">
        <v>31</v>
      </c>
      <c r="J78" s="22"/>
      <c r="K78" s="22"/>
      <c r="L78" s="22"/>
      <c r="M78" s="22"/>
    </row>
    <row r="79" spans="1:10" ht="22.5" customHeight="1">
      <c r="A79" s="21">
        <v>5</v>
      </c>
      <c r="B79" s="14" t="s">
        <v>83</v>
      </c>
      <c r="C79" s="21" t="s">
        <v>19</v>
      </c>
      <c r="D79" s="18">
        <v>200</v>
      </c>
      <c r="E79" s="18">
        <f>D79*80</f>
        <v>16000</v>
      </c>
      <c r="F79" s="18">
        <v>0</v>
      </c>
      <c r="G79" s="16">
        <f>F79/(12*$H$9)</f>
        <v>0</v>
      </c>
      <c r="H79" s="15" t="s">
        <v>31</v>
      </c>
      <c r="J79" s="3"/>
    </row>
    <row r="80" spans="1:10" ht="73.5" customHeight="1">
      <c r="A80" s="14">
        <v>6</v>
      </c>
      <c r="B80" s="14" t="s">
        <v>84</v>
      </c>
      <c r="C80" s="21" t="s">
        <v>19</v>
      </c>
      <c r="D80" s="15">
        <v>210</v>
      </c>
      <c r="E80" s="15">
        <f>D80*300/2</f>
        <v>31500</v>
      </c>
      <c r="F80" s="15">
        <v>0</v>
      </c>
      <c r="G80" s="16">
        <f>F80/(12*$H$9)</f>
        <v>0</v>
      </c>
      <c r="H80" s="15" t="s">
        <v>31</v>
      </c>
      <c r="J80" s="3"/>
    </row>
    <row r="81" spans="1:10" ht="73.5" customHeight="1">
      <c r="A81" s="14">
        <v>7</v>
      </c>
      <c r="B81" s="14" t="s">
        <v>85</v>
      </c>
      <c r="C81" s="21" t="s">
        <v>19</v>
      </c>
      <c r="D81" s="15">
        <v>210</v>
      </c>
      <c r="E81" s="15">
        <f>D81*2200/2</f>
        <v>231000</v>
      </c>
      <c r="F81" s="15">
        <v>0</v>
      </c>
      <c r="G81" s="16">
        <f>F81/(12*$H$9)</f>
        <v>0</v>
      </c>
      <c r="H81" s="15" t="s">
        <v>31</v>
      </c>
      <c r="J81" s="3"/>
    </row>
    <row r="82" spans="1:10" ht="27" customHeight="1">
      <c r="A82" s="14"/>
      <c r="B82" s="14"/>
      <c r="C82" s="21"/>
      <c r="D82" s="15"/>
      <c r="E82" s="12" t="s">
        <v>13</v>
      </c>
      <c r="F82" s="12" t="s">
        <v>14</v>
      </c>
      <c r="G82" s="12" t="s">
        <v>15</v>
      </c>
      <c r="H82" s="12"/>
      <c r="J82" s="3"/>
    </row>
    <row r="83" spans="1:10" ht="12.75">
      <c r="A83" s="23" t="s">
        <v>86</v>
      </c>
      <c r="B83" s="23"/>
      <c r="C83" s="23"/>
      <c r="D83" s="23"/>
      <c r="E83" s="24">
        <f>SUM(E13:E81)</f>
        <v>5209800</v>
      </c>
      <c r="F83" s="24">
        <f>SUM(F13:F81)</f>
        <v>1373720</v>
      </c>
      <c r="G83" s="25">
        <f>SUM(G13:G81)</f>
        <v>36.029037055526096</v>
      </c>
      <c r="H83" s="26"/>
      <c r="J83" s="6"/>
    </row>
    <row r="84" ht="12.75">
      <c r="J84" s="6"/>
    </row>
    <row r="85" spans="1:10" ht="12.75">
      <c r="A85" s="1" t="s">
        <v>87</v>
      </c>
      <c r="J85" s="6"/>
    </row>
  </sheetData>
  <sheetProtection selectLockedCells="1" selectUnlockedCells="1"/>
  <mergeCells count="35">
    <mergeCell ref="A1:H1"/>
    <mergeCell ref="A3:H3"/>
    <mergeCell ref="A4:H4"/>
    <mergeCell ref="A5:H5"/>
    <mergeCell ref="A6:H6"/>
    <mergeCell ref="A7:H7"/>
    <mergeCell ref="A8:H8"/>
    <mergeCell ref="A9:C9"/>
    <mergeCell ref="E9:G9"/>
    <mergeCell ref="A10:H10"/>
    <mergeCell ref="A12:C12"/>
    <mergeCell ref="A15:C15"/>
    <mergeCell ref="A17:C17"/>
    <mergeCell ref="A19:C19"/>
    <mergeCell ref="A20:C20"/>
    <mergeCell ref="A21:C21"/>
    <mergeCell ref="A23:C23"/>
    <mergeCell ref="A25:C25"/>
    <mergeCell ref="A26:C26"/>
    <mergeCell ref="A30:C30"/>
    <mergeCell ref="A35:C35"/>
    <mergeCell ref="A37:C37"/>
    <mergeCell ref="A41:C41"/>
    <mergeCell ref="A43:C43"/>
    <mergeCell ref="A46:C46"/>
    <mergeCell ref="A48:C48"/>
    <mergeCell ref="A50:C50"/>
    <mergeCell ref="A53:C53"/>
    <mergeCell ref="A58:C58"/>
    <mergeCell ref="A60:C60"/>
    <mergeCell ref="A64:C64"/>
    <mergeCell ref="A67:B67"/>
    <mergeCell ref="A70:C70"/>
    <mergeCell ref="A74:B74"/>
    <mergeCell ref="A83:D83"/>
  </mergeCells>
  <printOptions/>
  <pageMargins left="0.9368055555555556" right="0.30694444444444446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 ВвВ</cp:lastModifiedBy>
  <dcterms:modified xsi:type="dcterms:W3CDTF">2018-03-29T09:04:41Z</dcterms:modified>
  <cp:category/>
  <cp:version/>
  <cp:contentType/>
  <cp:contentStatus/>
  <cp:revision>7</cp:revision>
</cp:coreProperties>
</file>