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93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<sst xmlns="http://schemas.openxmlformats.org/spreadsheetml/2006/main" count="129" uniqueCount="85">
  <si>
    <t>ООО "Коммунальная компания"Наш дом"</t>
  </si>
  <si>
    <t xml:space="preserve">Утверждаю </t>
  </si>
  <si>
    <t>Директор ООО "КК "Наш дом"</t>
  </si>
  <si>
    <t>________________________________ Трошина С.И</t>
  </si>
  <si>
    <t xml:space="preserve">План  </t>
  </si>
  <si>
    <t>Текущего и Капитального ремонта  на 2018 год</t>
  </si>
  <si>
    <t xml:space="preserve">Объект: Жилой многоквартирный дом: Спортивная 23  </t>
  </si>
  <si>
    <t>Кол-во квартир,шт</t>
  </si>
  <si>
    <t>Общая площадь: м2</t>
  </si>
  <si>
    <t>№ п/п</t>
  </si>
  <si>
    <t xml:space="preserve">Наименование  работ </t>
  </si>
  <si>
    <t xml:space="preserve">ед. изм. </t>
  </si>
  <si>
    <t>Кол-во</t>
  </si>
  <si>
    <t>Предложено на 2018 г.</t>
  </si>
  <si>
    <t>Утверждено на 2018г.</t>
  </si>
  <si>
    <t>Тариф на 1 м2</t>
  </si>
  <si>
    <t>Период выполнен.</t>
  </si>
  <si>
    <t>1. ФУНДАМЕНТ</t>
  </si>
  <si>
    <t xml:space="preserve">2. ПОДВАЛ </t>
  </si>
  <si>
    <t xml:space="preserve">3. СТЕНЫ </t>
  </si>
  <si>
    <t xml:space="preserve">4. ПЕРЕКРЫТИЯ  и ПОКРЫТИЯ </t>
  </si>
  <si>
    <t xml:space="preserve">5. КОЛОННЫ и СТОЛБЫ </t>
  </si>
  <si>
    <t>6. БАЛКИ  (ригеля)</t>
  </si>
  <si>
    <t>7. КРЫША</t>
  </si>
  <si>
    <t>Установка огнеупорных, чердачных люков</t>
  </si>
  <si>
    <t>шт</t>
  </si>
  <si>
    <t>на 2019г.</t>
  </si>
  <si>
    <t>8. ЛЕСТНИЦЫ</t>
  </si>
  <si>
    <t>9. ФАСАД</t>
  </si>
  <si>
    <t>Установка решеток с сеткой на приямках</t>
  </si>
  <si>
    <t>м²</t>
  </si>
  <si>
    <t xml:space="preserve">10. ПЕРЕГОРОДКИ </t>
  </si>
  <si>
    <t>11. ВНУТРЕННЯЯ  ОТДЕЛКА</t>
  </si>
  <si>
    <t>Штукатурка, шпатлевание и покраска оконных откосов</t>
  </si>
  <si>
    <t>п/м</t>
  </si>
  <si>
    <t xml:space="preserve">12. ПОЛЫ </t>
  </si>
  <si>
    <t>13. ОКНА   и    ДВЕРИ</t>
  </si>
  <si>
    <t>Замена тамбурных дверей на камерные из ПВХ</t>
  </si>
  <si>
    <t>на 2020г.</t>
  </si>
  <si>
    <t xml:space="preserve">14.МУСОРОПРОВОД </t>
  </si>
  <si>
    <t>15. ВЕНТИЛЯЦИЯ   и   ДЫМОУДАЛЕНИЕ</t>
  </si>
  <si>
    <t xml:space="preserve">Видео - диагностические работы  по системам вентиляции и дымоудалению, выявление неработаюших каналов вентиляции с  </t>
  </si>
  <si>
    <t xml:space="preserve">шт </t>
  </si>
  <si>
    <t>2-3 кв</t>
  </si>
  <si>
    <t xml:space="preserve">17. ИНДИВИДУАЛЬНЫЕ  ТЕПЛОВЫЕ  ПУНКТЫ, СИСТЕМЫ   ВОДОПОДКАЧКИ </t>
  </si>
  <si>
    <t>Гидравлические и тепловые испытания оборудования индивидуальных тепловых пунктов и водоподкачек</t>
  </si>
  <si>
    <t xml:space="preserve">Разработка проекта, монтаж повысительной станции ХВС </t>
  </si>
  <si>
    <t>1-4 кв</t>
  </si>
  <si>
    <t xml:space="preserve">18. ВОДОСНАБЖЕНИЕ, ОТОПЛЕНИЕ , ВОДООТВЕДЕНИЕ </t>
  </si>
  <si>
    <t>Разработка проекта, монтаж  узла учета ХВС</t>
  </si>
  <si>
    <t>1-4кв</t>
  </si>
  <si>
    <t>Замена аварийного стального трубопровода Д57 на тр/пр ПНД  Ду50 от колодца до вводной задвижки в подвале дома (при наличии технической возможности)</t>
  </si>
  <si>
    <t>Замена стальных стояков ХВС Ду 25 на п/п D32  подвале дома в квартирах №4,7,10, №6,9,12, №14,16,18 и нежилом помещении первого этажа</t>
  </si>
  <si>
    <t>2-4кв</t>
  </si>
  <si>
    <t xml:space="preserve">Разработка проекта, монтаж оборудования индивидуального теплового пункта, согласно полученных от ПТС техусловий  </t>
  </si>
  <si>
    <t>2-3кв</t>
  </si>
  <si>
    <t>Замена лежака отопления нижнего розлива Ду 50 с установкой теплоизоляции</t>
  </si>
  <si>
    <t>на 2020-2021г.</t>
  </si>
  <si>
    <t>Замена лежака отопления верхнего  розлива  Ду 50 с установкой теплоизоляции</t>
  </si>
  <si>
    <t xml:space="preserve">Замена  стояков отопления Ду 25 </t>
  </si>
  <si>
    <t>на 2022-2023г.</t>
  </si>
  <si>
    <t>Замена запорной арматуры на стояках  отопления Ду 25</t>
  </si>
  <si>
    <t>Замена запорной арматуры на ввода отопления в квартиры</t>
  </si>
  <si>
    <t>Замена лежака канализации Ду 110</t>
  </si>
  <si>
    <t>Замена стояков канализации Ду 110 с проходом на чердак</t>
  </si>
  <si>
    <t xml:space="preserve">19. ТЕПЛОСНАБЖЕНИЕ   и  ГОРЯЧЕЕ ВОДОСНАБЖЕНИЕ </t>
  </si>
  <si>
    <t xml:space="preserve">Замена лежаков  ГВС в подвале прямая/обратка       Ду 40 </t>
  </si>
  <si>
    <t>Замена лежаков  ГВС отводы на стояки Ду 25 с установкой запорной арматуры 1''</t>
  </si>
  <si>
    <t>Монтаж вводной  запорной арматуры ГВС Ду 50 в подвале дома</t>
  </si>
  <si>
    <t>3-4кв</t>
  </si>
  <si>
    <t>Замена стояков ГВС Ду 25 с установкой запорной арматуры в квартирах Ду15</t>
  </si>
  <si>
    <t xml:space="preserve">Разработка проекта, монтаж оборудования индивидуального теплового пункта ГВС , согласно полученных от ПТС техусловий  </t>
  </si>
  <si>
    <t xml:space="preserve">20. ЭЛЕКТРООБОРУДОВАНИЕ, РАДИО и ТЕЛЕКОММУНИКАЦИОННОЕ  ОБОРУДОВАНИЕ </t>
  </si>
  <si>
    <t>Замена шкафа вводного распредилительного устройства</t>
  </si>
  <si>
    <t xml:space="preserve">Оснащение, средствами эл. безопасности,  перезарядка огнетушителей  </t>
  </si>
  <si>
    <t>Оснащение  кровли и ливневых воронок греющим противоледным кабелем</t>
  </si>
  <si>
    <t>21. ВНУТРИДОМОВОЕ  ГАЗОВОЕ   ОБОРУДОВАНИЕ</t>
  </si>
  <si>
    <t>22. ЛИФТЫ</t>
  </si>
  <si>
    <t>23.  ЭНЕРГОСБЕРЕЖЕНИЕ  и ЭНЕРГОЭФФЕКТИВНОСТЬ</t>
  </si>
  <si>
    <t>Замена светильников МОП на светодиодные светильники</t>
  </si>
  <si>
    <t>4кв</t>
  </si>
  <si>
    <t>Установка светодиодных прожекторов над первым и вторым подъездами</t>
  </si>
  <si>
    <t>24. БЛАГОУСТРОЙСТВО и ПРОЧИЕ РАБОТЫ</t>
  </si>
  <si>
    <t>Всего:</t>
  </si>
  <si>
    <t>Составил: гл. инженер                                                                                                Анашкин В.И.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</si>
</sst>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0.0"/>
  </numFmts>
  <fonts count="11">
    <font>
      <sz val="10"/>
      <name val="Arial"/>
      <family val="2"/>
    </font>
    <font>
      <sz val="11"/>
      <color indexed="8"/>
      <name val="Calibri"/>
      <family val="2"/>
    </font>
    <font>
      <b/>
      <i/>
      <u val="single"/>
      <sz val="16"/>
      <color indexed="8"/>
      <name val="Calibri"/>
      <family val="2"/>
    </font>
    <font>
      <b/>
      <i/>
      <u val="single"/>
      <sz val="11"/>
      <color indexed="8"/>
      <name val="Calibri"/>
      <family val="2"/>
    </font>
    <font>
      <b/>
      <i/>
      <u val="single"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</cellStyleXfs>
  <cellXfs count="37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 applyBorder="1" applyAlignment="1">
      <alignment horizontal="center"/>
      <protection/>
    </xf>
    <xf numFmtId="164" fontId="3" fillId="0" borderId="0" xfId="20" applyFont="1" applyAlignment="1">
      <alignment/>
      <protection/>
    </xf>
    <xf numFmtId="164" fontId="2" fillId="0" borderId="0" xfId="20" applyFont="1" applyAlignment="1">
      <alignment horizontal="center"/>
      <protection/>
    </xf>
    <xf numFmtId="164" fontId="4" fillId="0" borderId="0" xfId="20" applyFont="1" applyBorder="1" applyAlignment="1">
      <alignment horizontal="right"/>
      <protection/>
    </xf>
    <xf numFmtId="164" fontId="3" fillId="0" borderId="0" xfId="20" applyFont="1" applyAlignment="1">
      <alignment horizontal="center"/>
      <protection/>
    </xf>
    <xf numFmtId="164" fontId="5" fillId="0" borderId="0" xfId="20" applyFont="1" applyBorder="1" applyAlignment="1">
      <alignment horizontal="right"/>
      <protection/>
    </xf>
    <xf numFmtId="164" fontId="6" fillId="0" borderId="0" xfId="20" applyFont="1" applyBorder="1" applyAlignment="1">
      <alignment horizontal="center"/>
      <protection/>
    </xf>
    <xf numFmtId="164" fontId="7" fillId="0" borderId="0" xfId="20" applyFont="1" applyBorder="1" applyAlignment="1">
      <alignment horizontal="left" wrapText="1"/>
      <protection/>
    </xf>
    <xf numFmtId="164" fontId="8" fillId="0" borderId="1" xfId="20" applyFont="1" applyBorder="1" applyAlignment="1">
      <alignment horizontal="center" wrapText="1"/>
      <protection/>
    </xf>
    <xf numFmtId="164" fontId="8" fillId="0" borderId="1" xfId="20" applyFont="1" applyBorder="1" applyAlignment="1">
      <alignment wrapText="1"/>
      <protection/>
    </xf>
    <xf numFmtId="164" fontId="9" fillId="0" borderId="1" xfId="20" applyFont="1" applyBorder="1" applyAlignment="1">
      <alignment wrapText="1"/>
      <protection/>
    </xf>
    <xf numFmtId="164" fontId="9" fillId="0" borderId="1" xfId="20" applyFont="1" applyBorder="1" applyAlignment="1">
      <alignment horizontal="center" vertical="center" wrapText="1"/>
      <protection/>
    </xf>
    <xf numFmtId="164" fontId="1" fillId="0" borderId="0" xfId="20" applyAlignment="1">
      <alignment/>
      <protection/>
    </xf>
    <xf numFmtId="164" fontId="1" fillId="0" borderId="1" xfId="21" applyFont="1" applyBorder="1" applyAlignment="1">
      <alignment horizontal="left" vertical="center" wrapText="1"/>
      <protection/>
    </xf>
    <xf numFmtId="164" fontId="1" fillId="0" borderId="1" xfId="21" applyFont="1" applyBorder="1" applyAlignment="1">
      <alignment horizontal="center" vertical="center" wrapText="1"/>
      <protection/>
    </xf>
    <xf numFmtId="164" fontId="1" fillId="0" borderId="0" xfId="21" applyAlignment="1">
      <alignment/>
      <protection/>
    </xf>
    <xf numFmtId="164" fontId="1" fillId="0" borderId="0" xfId="21">
      <alignment/>
      <protection/>
    </xf>
    <xf numFmtId="165" fontId="1" fillId="0" borderId="1" xfId="21" applyNumberFormat="1" applyFont="1" applyBorder="1" applyAlignment="1">
      <alignment horizontal="center" vertical="center" wrapText="1"/>
      <protection/>
    </xf>
    <xf numFmtId="164" fontId="1" fillId="0" borderId="1" xfId="21" applyFont="1" applyBorder="1" applyAlignment="1">
      <alignment horizontal="center" vertical="center"/>
      <protection/>
    </xf>
    <xf numFmtId="164" fontId="1" fillId="0" borderId="1" xfId="21" applyFont="1" applyBorder="1" applyAlignment="1">
      <alignment horizontal="left" vertical="center"/>
      <protection/>
    </xf>
    <xf numFmtId="164" fontId="1" fillId="0" borderId="1" xfId="20" applyFont="1" applyBorder="1" applyAlignment="1">
      <alignment horizontal="left" vertical="center"/>
      <protection/>
    </xf>
    <xf numFmtId="164" fontId="1" fillId="0" borderId="1" xfId="20" applyFont="1" applyBorder="1" applyAlignment="1">
      <alignment horizontal="center" vertical="center"/>
      <protection/>
    </xf>
    <xf numFmtId="164" fontId="1" fillId="0" borderId="1" xfId="20" applyFont="1" applyBorder="1" applyAlignment="1">
      <alignment horizontal="center" vertical="center" wrapText="1"/>
      <protection/>
    </xf>
    <xf numFmtId="164" fontId="1" fillId="0" borderId="1" xfId="20" applyFont="1" applyBorder="1" applyAlignment="1">
      <alignment horizontal="left" vertical="center" wrapText="1"/>
      <protection/>
    </xf>
    <xf numFmtId="164" fontId="1" fillId="0" borderId="1" xfId="21" applyFont="1" applyBorder="1" applyAlignment="1">
      <alignment horizontal="justify" vertical="center"/>
      <protection/>
    </xf>
    <xf numFmtId="164" fontId="1" fillId="0" borderId="1" xfId="20" applyFont="1" applyBorder="1">
      <alignment/>
      <protection/>
    </xf>
    <xf numFmtId="164" fontId="1" fillId="0" borderId="1" xfId="20" applyBorder="1">
      <alignment/>
      <protection/>
    </xf>
    <xf numFmtId="164" fontId="1" fillId="0" borderId="1" xfId="20" applyFont="1" applyBorder="1" applyAlignment="1">
      <alignment horizontal="left" wrapText="1"/>
      <protection/>
    </xf>
    <xf numFmtId="164" fontId="1" fillId="0" borderId="1" xfId="20" applyBorder="1" applyAlignment="1">
      <alignment horizontal="left" vertical="center"/>
      <protection/>
    </xf>
    <xf numFmtId="164" fontId="1" fillId="0" borderId="1" xfId="20" applyFont="1" applyBorder="1" applyAlignment="1">
      <alignment horizontal="right" vertical="center"/>
      <protection/>
    </xf>
    <xf numFmtId="164" fontId="10" fillId="0" borderId="1" xfId="20" applyFont="1" applyBorder="1" applyAlignment="1">
      <alignment horizontal="center" vertical="center"/>
      <protection/>
    </xf>
    <xf numFmtId="166" fontId="10" fillId="0" borderId="1" xfId="20" applyNumberFormat="1" applyFont="1" applyBorder="1" applyAlignment="1">
      <alignment horizontal="center" vertical="center" wrapText="1"/>
      <protection/>
    </xf>
    <xf numFmtId="164" fontId="10" fillId="0" borderId="2" xfId="20" applyFont="1" applyBorder="1" applyAlignment="1">
      <alignment horizontal="right"/>
      <protection/>
    </xf>
    <xf numFmtId="164" fontId="10" fillId="0" borderId="0" xfId="20" applyFont="1">
      <alignment/>
      <protection/>
    </xf>
    <xf numFmtId="165" fontId="10" fillId="0" borderId="0" xfId="20" applyNumberFormat="1" applyFont="1">
      <alignment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  <cellStyle name="Excel Built-in Normal 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78"/>
  <sheetViews>
    <sheetView tabSelected="1" workbookViewId="0" topLeftCell="A10">
      <selection activeCell="G76" sqref="G76"/>
    </sheetView>
  </sheetViews>
  <sheetFormatPr defaultColWidth="9.140625" defaultRowHeight="12.75"/>
  <cols>
    <col min="1" max="1" width="3.7109375" style="1" customWidth="1"/>
    <col min="2" max="2" width="26.140625" style="1" customWidth="1"/>
    <col min="3" max="3" width="5.7109375" style="1" customWidth="1"/>
    <col min="4" max="4" width="7.00390625" style="1" customWidth="1"/>
    <col min="5" max="5" width="10.8515625" style="1" customWidth="1"/>
    <col min="6" max="6" width="10.7109375" style="1" customWidth="1"/>
    <col min="7" max="7" width="8.28125" style="1" customWidth="1"/>
    <col min="8" max="8" width="8.8515625" style="1" customWidth="1"/>
    <col min="9" max="16384" width="8.7109375" style="1" customWidth="1"/>
  </cols>
  <sheetData>
    <row r="1" spans="1:10" ht="12.75">
      <c r="A1" s="2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ht="12.75">
      <c r="A2" s="4"/>
      <c r="B2" s="4"/>
      <c r="C2" s="4"/>
      <c r="D2" s="4"/>
      <c r="E2" s="4"/>
      <c r="F2" s="4"/>
      <c r="G2" s="4"/>
      <c r="H2" s="4"/>
      <c r="I2" s="3"/>
      <c r="J2" s="3"/>
    </row>
    <row r="3" spans="1:10" ht="12.75">
      <c r="A3" s="5" t="s">
        <v>1</v>
      </c>
      <c r="B3" s="5"/>
      <c r="C3" s="5"/>
      <c r="D3" s="5"/>
      <c r="E3" s="5"/>
      <c r="F3" s="5"/>
      <c r="G3" s="5"/>
      <c r="H3" s="5"/>
      <c r="I3" s="3"/>
      <c r="J3" s="3"/>
    </row>
    <row r="4" spans="1:10" ht="12.75">
      <c r="A4" s="5" t="s">
        <v>2</v>
      </c>
      <c r="B4" s="5"/>
      <c r="C4" s="5"/>
      <c r="D4" s="5"/>
      <c r="E4" s="5"/>
      <c r="F4" s="5"/>
      <c r="G4" s="5"/>
      <c r="H4" s="5"/>
      <c r="I4" s="6"/>
      <c r="J4" s="6"/>
    </row>
    <row r="5" spans="1:10" ht="12.75">
      <c r="A5" s="7" t="s">
        <v>3</v>
      </c>
      <c r="B5" s="7"/>
      <c r="C5" s="7"/>
      <c r="D5" s="7"/>
      <c r="E5" s="7"/>
      <c r="F5" s="7"/>
      <c r="G5" s="7"/>
      <c r="H5" s="7"/>
      <c r="I5" s="6"/>
      <c r="J5" s="6"/>
    </row>
    <row r="6" spans="1:10" ht="12.75">
      <c r="A6" s="8" t="s">
        <v>4</v>
      </c>
      <c r="B6" s="8"/>
      <c r="C6" s="8"/>
      <c r="D6" s="8"/>
      <c r="E6" s="8"/>
      <c r="F6" s="8"/>
      <c r="G6" s="8"/>
      <c r="H6" s="8"/>
      <c r="I6" s="6"/>
      <c r="J6" s="6"/>
    </row>
    <row r="7" spans="1:8" ht="24" customHeight="1">
      <c r="A7" s="9" t="s">
        <v>5</v>
      </c>
      <c r="B7" s="9"/>
      <c r="C7" s="9"/>
      <c r="D7" s="9"/>
      <c r="E7" s="9"/>
      <c r="F7" s="9"/>
      <c r="G7" s="9"/>
      <c r="H7" s="9"/>
    </row>
    <row r="8" spans="1:8" ht="21.75" customHeight="1">
      <c r="A8" s="9" t="s">
        <v>6</v>
      </c>
      <c r="B8" s="9"/>
      <c r="C8" s="9"/>
      <c r="D8" s="9"/>
      <c r="E8" s="9"/>
      <c r="F8" s="9"/>
      <c r="G8" s="9"/>
      <c r="H8" s="9"/>
    </row>
    <row r="9" spans="1:8" ht="21.75" customHeight="1">
      <c r="A9" s="10" t="s">
        <v>7</v>
      </c>
      <c r="B9" s="10"/>
      <c r="C9" s="10"/>
      <c r="D9" s="11">
        <v>18</v>
      </c>
      <c r="E9" s="10" t="s">
        <v>8</v>
      </c>
      <c r="F9" s="10"/>
      <c r="G9" s="10"/>
      <c r="H9" s="10">
        <v>1255.5</v>
      </c>
    </row>
    <row r="10" spans="1:9" ht="29.25" customHeight="1">
      <c r="A10" s="12" t="s">
        <v>9</v>
      </c>
      <c r="B10" s="12" t="s">
        <v>10</v>
      </c>
      <c r="C10" s="12" t="s">
        <v>11</v>
      </c>
      <c r="D10" s="13" t="s">
        <v>12</v>
      </c>
      <c r="E10" s="13" t="s">
        <v>13</v>
      </c>
      <c r="F10" s="13" t="s">
        <v>14</v>
      </c>
      <c r="G10" s="13" t="s">
        <v>15</v>
      </c>
      <c r="H10" s="13" t="s">
        <v>16</v>
      </c>
      <c r="I10" s="14"/>
    </row>
    <row r="11" spans="1:9" s="18" customFormat="1" ht="15.75" customHeight="1">
      <c r="A11" s="15" t="s">
        <v>17</v>
      </c>
      <c r="B11" s="15"/>
      <c r="C11" s="15"/>
      <c r="D11" s="16"/>
      <c r="E11" s="16"/>
      <c r="F11" s="16"/>
      <c r="G11" s="16"/>
      <c r="H11" s="16"/>
      <c r="I11" s="17"/>
    </row>
    <row r="12" spans="1:9" s="18" customFormat="1" ht="15.75" customHeight="1">
      <c r="A12" s="15"/>
      <c r="B12" s="15"/>
      <c r="C12" s="15"/>
      <c r="D12" s="16"/>
      <c r="E12" s="16"/>
      <c r="F12" s="16"/>
      <c r="G12" s="19"/>
      <c r="H12" s="16"/>
      <c r="I12" s="17"/>
    </row>
    <row r="13" spans="1:8" s="18" customFormat="1" ht="14.25" customHeight="1">
      <c r="A13" s="15" t="s">
        <v>18</v>
      </c>
      <c r="B13" s="15"/>
      <c r="C13" s="15"/>
      <c r="D13" s="16"/>
      <c r="E13" s="16"/>
      <c r="F13" s="16"/>
      <c r="G13" s="19"/>
      <c r="H13" s="16"/>
    </row>
    <row r="14" spans="1:8" s="18" customFormat="1" ht="14.25" customHeight="1">
      <c r="A14" s="15" t="s">
        <v>19</v>
      </c>
      <c r="B14" s="15"/>
      <c r="C14" s="15"/>
      <c r="D14" s="16"/>
      <c r="E14" s="16"/>
      <c r="F14" s="16"/>
      <c r="G14" s="19"/>
      <c r="H14" s="16"/>
    </row>
    <row r="15" spans="1:8" s="18" customFormat="1" ht="12.75">
      <c r="A15" s="15"/>
      <c r="B15" s="15"/>
      <c r="C15" s="15"/>
      <c r="D15" s="16"/>
      <c r="E15" s="16"/>
      <c r="F15" s="16"/>
      <c r="G15" s="19">
        <f>F15/(12*$H$9)</f>
        <v>0</v>
      </c>
      <c r="H15" s="16"/>
    </row>
    <row r="16" spans="1:8" s="18" customFormat="1" ht="14.25" customHeight="1">
      <c r="A16" s="15" t="s">
        <v>20</v>
      </c>
      <c r="B16" s="15"/>
      <c r="C16" s="15"/>
      <c r="D16" s="16"/>
      <c r="E16" s="16"/>
      <c r="F16" s="16"/>
      <c r="G16" s="19"/>
      <c r="H16" s="16"/>
    </row>
    <row r="17" spans="1:8" s="18" customFormat="1" ht="14.25" customHeight="1">
      <c r="A17" s="15"/>
      <c r="B17" s="15"/>
      <c r="C17" s="15"/>
      <c r="D17" s="16"/>
      <c r="E17" s="16"/>
      <c r="F17" s="16"/>
      <c r="G17" s="19">
        <f>F17/(12*$H$9)</f>
        <v>0</v>
      </c>
      <c r="H17" s="16"/>
    </row>
    <row r="18" spans="1:8" s="18" customFormat="1" ht="14.25" customHeight="1">
      <c r="A18" s="15" t="s">
        <v>21</v>
      </c>
      <c r="B18" s="15"/>
      <c r="C18" s="15"/>
      <c r="D18" s="16"/>
      <c r="E18" s="16"/>
      <c r="F18" s="16"/>
      <c r="G18" s="19"/>
      <c r="H18" s="16"/>
    </row>
    <row r="19" spans="1:8" s="18" customFormat="1" ht="12.75">
      <c r="A19" s="15"/>
      <c r="B19" s="15"/>
      <c r="C19" s="15"/>
      <c r="D19" s="16"/>
      <c r="E19" s="16"/>
      <c r="F19" s="16"/>
      <c r="G19" s="19">
        <f>F19/(12*$H$9)</f>
        <v>0</v>
      </c>
      <c r="H19" s="16"/>
    </row>
    <row r="20" spans="1:8" s="18" customFormat="1" ht="17.25" customHeight="1">
      <c r="A20" s="15" t="s">
        <v>22</v>
      </c>
      <c r="B20" s="15"/>
      <c r="C20" s="15"/>
      <c r="D20" s="16"/>
      <c r="E20" s="16"/>
      <c r="F20" s="16"/>
      <c r="G20" s="19"/>
      <c r="H20" s="16"/>
    </row>
    <row r="21" spans="1:8" s="18" customFormat="1" ht="17.25" customHeight="1">
      <c r="A21" s="15"/>
      <c r="B21" s="15"/>
      <c r="C21" s="15"/>
      <c r="D21" s="16"/>
      <c r="E21" s="16"/>
      <c r="F21" s="16"/>
      <c r="G21" s="19">
        <f>F21/(12*$H$9)</f>
        <v>0</v>
      </c>
      <c r="H21" s="16"/>
    </row>
    <row r="22" spans="1:8" s="18" customFormat="1" ht="14.25" customHeight="1">
      <c r="A22" s="15" t="s">
        <v>23</v>
      </c>
      <c r="B22" s="15"/>
      <c r="C22" s="15"/>
      <c r="D22" s="16"/>
      <c r="E22" s="16"/>
      <c r="F22" s="16"/>
      <c r="G22" s="19"/>
      <c r="H22" s="16"/>
    </row>
    <row r="23" spans="1:8" s="18" customFormat="1" ht="36" customHeight="1">
      <c r="A23" s="15">
        <v>1</v>
      </c>
      <c r="B23" s="15" t="s">
        <v>24</v>
      </c>
      <c r="C23" s="15" t="s">
        <v>25</v>
      </c>
      <c r="D23" s="16">
        <v>2</v>
      </c>
      <c r="E23" s="16">
        <f>D23*12000</f>
        <v>24000</v>
      </c>
      <c r="F23" s="16">
        <v>0</v>
      </c>
      <c r="G23" s="19">
        <f>F23/(12*$H$9)</f>
        <v>0</v>
      </c>
      <c r="H23" s="20" t="s">
        <v>26</v>
      </c>
    </row>
    <row r="24" spans="1:8" s="18" customFormat="1" ht="14.25" customHeight="1">
      <c r="A24" s="15" t="s">
        <v>27</v>
      </c>
      <c r="B24" s="15"/>
      <c r="C24" s="15"/>
      <c r="D24" s="16"/>
      <c r="E24" s="16"/>
      <c r="F24" s="16"/>
      <c r="G24" s="19"/>
      <c r="H24" s="16"/>
    </row>
    <row r="25" spans="1:8" s="18" customFormat="1" ht="15.75" customHeight="1">
      <c r="A25" s="15"/>
      <c r="B25" s="15"/>
      <c r="C25" s="15"/>
      <c r="D25" s="16"/>
      <c r="E25" s="16"/>
      <c r="F25" s="16"/>
      <c r="G25" s="19">
        <f>F25/(12*$H$9)</f>
        <v>0</v>
      </c>
      <c r="H25" s="16"/>
    </row>
    <row r="26" spans="1:8" s="18" customFormat="1" ht="15" customHeight="1">
      <c r="A26" s="15" t="s">
        <v>28</v>
      </c>
      <c r="B26" s="15"/>
      <c r="C26" s="15"/>
      <c r="D26" s="16"/>
      <c r="E26" s="16"/>
      <c r="F26" s="16"/>
      <c r="G26" s="19"/>
      <c r="H26" s="16"/>
    </row>
    <row r="27" spans="1:8" s="18" customFormat="1" ht="12.75">
      <c r="A27" s="15">
        <v>1</v>
      </c>
      <c r="B27" s="15" t="s">
        <v>29</v>
      </c>
      <c r="C27" s="15" t="s">
        <v>30</v>
      </c>
      <c r="D27" s="16">
        <v>20</v>
      </c>
      <c r="E27" s="16">
        <f>D27*1000</f>
        <v>20000</v>
      </c>
      <c r="F27" s="16">
        <v>0</v>
      </c>
      <c r="G27" s="19">
        <f>F27/(12*$H$9)</f>
        <v>0</v>
      </c>
      <c r="H27" s="20" t="s">
        <v>26</v>
      </c>
    </row>
    <row r="28" spans="1:8" s="18" customFormat="1" ht="14.25" customHeight="1">
      <c r="A28" s="15" t="s">
        <v>31</v>
      </c>
      <c r="B28" s="15"/>
      <c r="C28" s="15"/>
      <c r="D28" s="16"/>
      <c r="E28" s="16"/>
      <c r="F28" s="16"/>
      <c r="G28" s="19"/>
      <c r="H28" s="16"/>
    </row>
    <row r="29" spans="1:8" s="18" customFormat="1" ht="12.75">
      <c r="A29" s="15"/>
      <c r="B29" s="15"/>
      <c r="C29" s="15"/>
      <c r="D29" s="16"/>
      <c r="E29" s="16"/>
      <c r="F29" s="16"/>
      <c r="G29" s="19">
        <f>F29/(12*$H$9)</f>
        <v>0</v>
      </c>
      <c r="H29" s="16"/>
    </row>
    <row r="30" spans="1:8" s="18" customFormat="1" ht="12.75">
      <c r="A30" s="15"/>
      <c r="B30" s="15"/>
      <c r="C30" s="15"/>
      <c r="D30" s="16"/>
      <c r="E30" s="16"/>
      <c r="F30" s="16"/>
      <c r="G30" s="19">
        <f>F30/(12*$H$9)</f>
        <v>0</v>
      </c>
      <c r="H30" s="16"/>
    </row>
    <row r="31" spans="1:8" s="18" customFormat="1" ht="14.25" customHeight="1">
      <c r="A31" s="15" t="s">
        <v>32</v>
      </c>
      <c r="B31" s="15"/>
      <c r="C31" s="15"/>
      <c r="D31" s="16"/>
      <c r="E31" s="16"/>
      <c r="F31" s="16"/>
      <c r="G31" s="19"/>
      <c r="H31" s="16"/>
    </row>
    <row r="32" spans="1:8" s="18" customFormat="1" ht="36" customHeight="1">
      <c r="A32" s="15"/>
      <c r="B32" s="15" t="s">
        <v>33</v>
      </c>
      <c r="C32" s="21" t="s">
        <v>34</v>
      </c>
      <c r="D32" s="20">
        <v>33.6</v>
      </c>
      <c r="E32" s="20">
        <f>D32*650</f>
        <v>21840</v>
      </c>
      <c r="F32" s="20">
        <v>0</v>
      </c>
      <c r="G32" s="19">
        <f>F32/(12*$H$9)</f>
        <v>0</v>
      </c>
      <c r="H32" s="20" t="s">
        <v>26</v>
      </c>
    </row>
    <row r="33" spans="1:8" s="18" customFormat="1" ht="12.75">
      <c r="A33" s="21" t="s">
        <v>35</v>
      </c>
      <c r="B33" s="21"/>
      <c r="C33" s="21"/>
      <c r="D33" s="20"/>
      <c r="E33" s="20"/>
      <c r="F33" s="20"/>
      <c r="G33" s="19"/>
      <c r="H33" s="20"/>
    </row>
    <row r="34" spans="1:8" s="18" customFormat="1" ht="12.75">
      <c r="A34" s="21"/>
      <c r="B34" s="21"/>
      <c r="C34" s="21"/>
      <c r="D34" s="20"/>
      <c r="E34" s="20"/>
      <c r="F34" s="20"/>
      <c r="G34" s="19">
        <f>F34/(12*$H$9)</f>
        <v>0</v>
      </c>
      <c r="H34" s="20"/>
    </row>
    <row r="35" spans="1:8" s="18" customFormat="1" ht="12.75">
      <c r="A35" s="21" t="s">
        <v>36</v>
      </c>
      <c r="B35" s="21"/>
      <c r="C35" s="21"/>
      <c r="D35" s="20"/>
      <c r="E35" s="20"/>
      <c r="F35" s="20"/>
      <c r="G35" s="19"/>
      <c r="H35" s="20"/>
    </row>
    <row r="36" spans="1:8" s="18" customFormat="1" ht="12.75">
      <c r="A36" s="21">
        <v>1</v>
      </c>
      <c r="B36" s="15" t="s">
        <v>37</v>
      </c>
      <c r="C36" s="21" t="s">
        <v>25</v>
      </c>
      <c r="D36" s="20">
        <v>2</v>
      </c>
      <c r="E36" s="20">
        <f>D36*20000</f>
        <v>40000</v>
      </c>
      <c r="F36" s="20">
        <v>0</v>
      </c>
      <c r="G36" s="19">
        <f>F36/(12*$H$9)</f>
        <v>0</v>
      </c>
      <c r="H36" s="20" t="s">
        <v>38</v>
      </c>
    </row>
    <row r="37" spans="1:8" s="18" customFormat="1" ht="12.75">
      <c r="A37" s="21" t="s">
        <v>39</v>
      </c>
      <c r="B37" s="21"/>
      <c r="C37" s="21"/>
      <c r="D37" s="20"/>
      <c r="E37" s="20"/>
      <c r="F37" s="20"/>
      <c r="G37" s="19">
        <f>F37/(12*$H$9)</f>
        <v>0</v>
      </c>
      <c r="H37" s="20"/>
    </row>
    <row r="38" spans="1:8" ht="13.5" customHeight="1">
      <c r="A38" s="22" t="s">
        <v>40</v>
      </c>
      <c r="B38" s="22"/>
      <c r="C38" s="22"/>
      <c r="D38" s="23"/>
      <c r="E38" s="23"/>
      <c r="F38" s="23"/>
      <c r="G38" s="19"/>
      <c r="H38" s="23"/>
    </row>
    <row r="39" spans="1:8" ht="12.75">
      <c r="A39" s="24">
        <v>1</v>
      </c>
      <c r="B39" s="25" t="s">
        <v>41</v>
      </c>
      <c r="C39" s="25" t="s">
        <v>42</v>
      </c>
      <c r="D39" s="24">
        <f>D9*3</f>
        <v>54</v>
      </c>
      <c r="E39" s="24">
        <f>D39*150</f>
        <v>8100</v>
      </c>
      <c r="F39" s="24">
        <v>8100</v>
      </c>
      <c r="G39" s="19">
        <f>F39/(12*$H$9)</f>
        <v>0.5376344086021505</v>
      </c>
      <c r="H39" s="23" t="s">
        <v>43</v>
      </c>
    </row>
    <row r="40" spans="1:8" ht="12.75">
      <c r="A40" s="24">
        <v>2</v>
      </c>
      <c r="B40" s="22"/>
      <c r="C40" s="22"/>
      <c r="D40" s="23"/>
      <c r="E40" s="23"/>
      <c r="F40" s="23"/>
      <c r="G40" s="19">
        <f>F40/(12*$H$9)</f>
        <v>0</v>
      </c>
      <c r="H40" s="23"/>
    </row>
    <row r="41" spans="1:8" ht="39.75" customHeight="1">
      <c r="A41" s="25" t="s">
        <v>44</v>
      </c>
      <c r="B41" s="25"/>
      <c r="C41" s="25"/>
      <c r="D41" s="24"/>
      <c r="E41" s="24"/>
      <c r="F41" s="24"/>
      <c r="G41" s="19"/>
      <c r="H41" s="24"/>
    </row>
    <row r="42" spans="1:8" ht="77.25" customHeight="1">
      <c r="A42" s="24">
        <v>1</v>
      </c>
      <c r="B42" s="25" t="s">
        <v>45</v>
      </c>
      <c r="C42" s="25" t="s">
        <v>34</v>
      </c>
      <c r="D42" s="24">
        <v>65</v>
      </c>
      <c r="E42" s="24"/>
      <c r="F42" s="24"/>
      <c r="G42" s="19">
        <f>F42/(12*$H$9)</f>
        <v>0</v>
      </c>
      <c r="H42" s="24" t="s">
        <v>43</v>
      </c>
    </row>
    <row r="43" spans="1:8" ht="41.25" customHeight="1">
      <c r="A43" s="24">
        <v>2</v>
      </c>
      <c r="B43" s="25" t="s">
        <v>46</v>
      </c>
      <c r="C43" s="25" t="s">
        <v>25</v>
      </c>
      <c r="D43" s="24">
        <v>1</v>
      </c>
      <c r="E43" s="24">
        <f>D43*180000</f>
        <v>180000</v>
      </c>
      <c r="F43" s="24">
        <v>0</v>
      </c>
      <c r="G43" s="19">
        <f>F43/(12*$H$9)</f>
        <v>0</v>
      </c>
      <c r="H43" s="24" t="s">
        <v>47</v>
      </c>
    </row>
    <row r="44" spans="1:8" ht="31.5" customHeight="1">
      <c r="A44" s="25" t="s">
        <v>48</v>
      </c>
      <c r="B44" s="25"/>
      <c r="C44" s="25"/>
      <c r="D44" s="24"/>
      <c r="E44" s="24"/>
      <c r="F44" s="24"/>
      <c r="G44" s="19"/>
      <c r="H44" s="24"/>
    </row>
    <row r="45" spans="1:8" ht="53.25" customHeight="1">
      <c r="A45" s="24">
        <v>1</v>
      </c>
      <c r="B45" s="25" t="s">
        <v>49</v>
      </c>
      <c r="C45" s="25" t="s">
        <v>25</v>
      </c>
      <c r="D45" s="24">
        <v>1</v>
      </c>
      <c r="E45" s="24">
        <f>D45*125000</f>
        <v>125000</v>
      </c>
      <c r="F45" s="24">
        <v>0</v>
      </c>
      <c r="G45" s="19">
        <f>F45/(12*$H$9)</f>
        <v>0</v>
      </c>
      <c r="H45" s="24" t="s">
        <v>50</v>
      </c>
    </row>
    <row r="46" spans="1:8" ht="98.25" customHeight="1">
      <c r="A46" s="24">
        <v>2</v>
      </c>
      <c r="B46" s="25" t="s">
        <v>51</v>
      </c>
      <c r="C46" s="25" t="s">
        <v>34</v>
      </c>
      <c r="D46" s="24">
        <v>15</v>
      </c>
      <c r="E46" s="24">
        <f>D46*3000</f>
        <v>45000</v>
      </c>
      <c r="F46" s="24">
        <v>0</v>
      </c>
      <c r="G46" s="19">
        <f>F46/(12*$H$9)</f>
        <v>0</v>
      </c>
      <c r="H46" s="20" t="s">
        <v>26</v>
      </c>
    </row>
    <row r="47" spans="1:8" ht="87" customHeight="1">
      <c r="A47" s="24">
        <v>3</v>
      </c>
      <c r="B47" s="25" t="s">
        <v>52</v>
      </c>
      <c r="C47" s="25" t="s">
        <v>34</v>
      </c>
      <c r="D47" s="24">
        <v>35</v>
      </c>
      <c r="E47" s="24">
        <f>D47*1300</f>
        <v>45500</v>
      </c>
      <c r="F47" s="24">
        <f>D47*1300</f>
        <v>45500</v>
      </c>
      <c r="G47" s="19">
        <f>F47/(12*$H$9)</f>
        <v>3.0200451347404753</v>
      </c>
      <c r="H47" s="24" t="s">
        <v>53</v>
      </c>
    </row>
    <row r="48" spans="1:8" ht="91.5" customHeight="1">
      <c r="A48" s="24">
        <v>4</v>
      </c>
      <c r="B48" s="25" t="s">
        <v>54</v>
      </c>
      <c r="C48" s="25" t="s">
        <v>25</v>
      </c>
      <c r="D48" s="24">
        <v>1</v>
      </c>
      <c r="E48" s="24">
        <f>D48*280000</f>
        <v>280000</v>
      </c>
      <c r="F48" s="24">
        <v>0</v>
      </c>
      <c r="G48" s="19">
        <f>F48/(12*$H$9)</f>
        <v>0</v>
      </c>
      <c r="H48" s="24" t="s">
        <v>55</v>
      </c>
    </row>
    <row r="49" spans="1:8" ht="49.5" customHeight="1">
      <c r="A49" s="24">
        <v>5</v>
      </c>
      <c r="B49" s="25" t="s">
        <v>56</v>
      </c>
      <c r="C49" s="25" t="s">
        <v>34</v>
      </c>
      <c r="D49" s="24">
        <v>50</v>
      </c>
      <c r="E49" s="24">
        <f>D49*2200</f>
        <v>110000</v>
      </c>
      <c r="F49" s="24">
        <v>0</v>
      </c>
      <c r="G49" s="19">
        <f>F49/(12*$H$9)</f>
        <v>0</v>
      </c>
      <c r="H49" s="26" t="s">
        <v>57</v>
      </c>
    </row>
    <row r="50" spans="1:8" ht="12.75">
      <c r="A50" s="24">
        <v>6</v>
      </c>
      <c r="B50" s="25" t="s">
        <v>58</v>
      </c>
      <c r="C50" s="25" t="s">
        <v>34</v>
      </c>
      <c r="D50" s="24">
        <v>50</v>
      </c>
      <c r="E50" s="24">
        <f>D50*2200</f>
        <v>110000</v>
      </c>
      <c r="F50" s="24">
        <v>0</v>
      </c>
      <c r="G50" s="19">
        <f>F50/(12*$H$9)</f>
        <v>0</v>
      </c>
      <c r="H50" s="26" t="s">
        <v>57</v>
      </c>
    </row>
    <row r="51" spans="1:8" ht="37.5" customHeight="1">
      <c r="A51" s="24">
        <v>7</v>
      </c>
      <c r="B51" s="25" t="s">
        <v>59</v>
      </c>
      <c r="C51" s="25" t="s">
        <v>34</v>
      </c>
      <c r="D51" s="24">
        <v>300</v>
      </c>
      <c r="E51" s="24">
        <f>D51*2000</f>
        <v>600000</v>
      </c>
      <c r="F51" s="24">
        <v>0</v>
      </c>
      <c r="G51" s="19">
        <f>F51/(12*$H$9)</f>
        <v>0</v>
      </c>
      <c r="H51" s="26" t="s">
        <v>60</v>
      </c>
    </row>
    <row r="52" spans="1:8" ht="36" customHeight="1">
      <c r="A52" s="24">
        <v>8</v>
      </c>
      <c r="B52" s="25" t="s">
        <v>61</v>
      </c>
      <c r="C52" s="25" t="s">
        <v>25</v>
      </c>
      <c r="D52" s="24">
        <v>40</v>
      </c>
      <c r="E52" s="24">
        <f>D52*320</f>
        <v>12800</v>
      </c>
      <c r="F52" s="24">
        <v>0</v>
      </c>
      <c r="G52" s="19">
        <f>F52/(12*$H$9)</f>
        <v>0</v>
      </c>
      <c r="H52" s="20" t="s">
        <v>26</v>
      </c>
    </row>
    <row r="53" spans="1:8" ht="12.75">
      <c r="A53" s="24">
        <v>9</v>
      </c>
      <c r="B53" s="25" t="s">
        <v>62</v>
      </c>
      <c r="C53" s="25" t="s">
        <v>25</v>
      </c>
      <c r="D53" s="24">
        <f>D9*6</f>
        <v>108</v>
      </c>
      <c r="E53" s="24">
        <f>D53*460</f>
        <v>49680</v>
      </c>
      <c r="F53" s="24">
        <v>0</v>
      </c>
      <c r="G53" s="19">
        <f>F53/(12*$H$9)</f>
        <v>0</v>
      </c>
      <c r="H53" s="26" t="s">
        <v>60</v>
      </c>
    </row>
    <row r="54" spans="1:8" ht="41.25" customHeight="1">
      <c r="A54" s="24">
        <v>10</v>
      </c>
      <c r="B54" s="25" t="s">
        <v>63</v>
      </c>
      <c r="C54" s="25" t="s">
        <v>34</v>
      </c>
      <c r="D54" s="24">
        <v>50</v>
      </c>
      <c r="E54" s="24">
        <f>D54*1500</f>
        <v>75000</v>
      </c>
      <c r="F54" s="24">
        <v>0</v>
      </c>
      <c r="G54" s="19">
        <f>F54/(12*$H$9)</f>
        <v>0</v>
      </c>
      <c r="H54" s="24" t="s">
        <v>55</v>
      </c>
    </row>
    <row r="55" spans="1:8" ht="49.5" customHeight="1">
      <c r="A55" s="24">
        <v>11</v>
      </c>
      <c r="B55" s="25" t="s">
        <v>64</v>
      </c>
      <c r="C55" s="25" t="s">
        <v>34</v>
      </c>
      <c r="D55" s="24">
        <v>55</v>
      </c>
      <c r="E55" s="24">
        <f>D55*1500</f>
        <v>82500</v>
      </c>
      <c r="F55" s="24">
        <f>D55*1500</f>
        <v>82500</v>
      </c>
      <c r="G55" s="19">
        <f>F55/(12*$H$9)</f>
        <v>5.475906013540422</v>
      </c>
      <c r="H55" s="24" t="s">
        <v>55</v>
      </c>
    </row>
    <row r="56" spans="1:8" ht="31.5" customHeight="1">
      <c r="A56" s="25" t="s">
        <v>65</v>
      </c>
      <c r="B56" s="25"/>
      <c r="C56" s="25"/>
      <c r="D56" s="24"/>
      <c r="E56" s="24"/>
      <c r="F56" s="24"/>
      <c r="G56" s="19"/>
      <c r="H56" s="24"/>
    </row>
    <row r="57" spans="1:8" ht="40.5" customHeight="1">
      <c r="A57" s="24">
        <v>1</v>
      </c>
      <c r="B57" s="25" t="s">
        <v>66</v>
      </c>
      <c r="C57" s="25" t="s">
        <v>34</v>
      </c>
      <c r="D57" s="24">
        <v>91</v>
      </c>
      <c r="E57" s="24">
        <f>D57*1500</f>
        <v>136500</v>
      </c>
      <c r="F57" s="24">
        <v>0</v>
      </c>
      <c r="G57" s="19">
        <f>F57/(12*$H$9)</f>
        <v>0</v>
      </c>
      <c r="H57" s="24" t="s">
        <v>55</v>
      </c>
    </row>
    <row r="58" spans="1:8" ht="54" customHeight="1">
      <c r="A58" s="24">
        <v>2</v>
      </c>
      <c r="B58" s="25" t="s">
        <v>67</v>
      </c>
      <c r="C58" s="25" t="s">
        <v>34</v>
      </c>
      <c r="D58" s="24">
        <v>33</v>
      </c>
      <c r="E58" s="24">
        <f>D58*1500</f>
        <v>49500</v>
      </c>
      <c r="F58" s="24">
        <v>0</v>
      </c>
      <c r="G58" s="19">
        <f>F58/(12*$H$9)</f>
        <v>0</v>
      </c>
      <c r="H58" s="24" t="s">
        <v>55</v>
      </c>
    </row>
    <row r="59" spans="1:8" ht="45.75" customHeight="1">
      <c r="A59" s="24">
        <v>3</v>
      </c>
      <c r="B59" s="25" t="s">
        <v>68</v>
      </c>
      <c r="C59" s="25" t="s">
        <v>25</v>
      </c>
      <c r="D59" s="24">
        <v>2</v>
      </c>
      <c r="E59" s="24">
        <f>D59*2800</f>
        <v>5600</v>
      </c>
      <c r="F59" s="24">
        <v>5600</v>
      </c>
      <c r="G59" s="19">
        <f>F59/(12*$H$9)</f>
        <v>0.3716978627372893</v>
      </c>
      <c r="H59" s="24" t="s">
        <v>69</v>
      </c>
    </row>
    <row r="60" spans="1:8" ht="44.25" customHeight="1">
      <c r="A60" s="24">
        <v>4</v>
      </c>
      <c r="B60" s="25" t="s">
        <v>70</v>
      </c>
      <c r="C60" s="25" t="s">
        <v>34</v>
      </c>
      <c r="D60" s="24">
        <v>40</v>
      </c>
      <c r="E60" s="24">
        <f>D60*1500</f>
        <v>60000</v>
      </c>
      <c r="F60" s="24">
        <f>D60*1500</f>
        <v>60000</v>
      </c>
      <c r="G60" s="19">
        <f>F60/(12*$H$9)</f>
        <v>3.982477100756671</v>
      </c>
      <c r="H60" s="24" t="s">
        <v>55</v>
      </c>
    </row>
    <row r="61" spans="1:8" ht="92.25" customHeight="1">
      <c r="A61" s="24">
        <v>5</v>
      </c>
      <c r="B61" s="25" t="s">
        <v>71</v>
      </c>
      <c r="C61" s="27" t="s">
        <v>25</v>
      </c>
      <c r="D61" s="24">
        <v>1</v>
      </c>
      <c r="E61" s="24">
        <v>210000</v>
      </c>
      <c r="F61" s="24">
        <v>0</v>
      </c>
      <c r="G61" s="19">
        <f>F61/(12*$H$9)</f>
        <v>0</v>
      </c>
      <c r="H61" s="26" t="s">
        <v>26</v>
      </c>
    </row>
    <row r="62" spans="1:8" ht="16.5" customHeight="1">
      <c r="A62" s="25"/>
      <c r="B62" s="28"/>
      <c r="C62" s="28"/>
      <c r="D62" s="24"/>
      <c r="E62" s="24"/>
      <c r="F62" s="24"/>
      <c r="G62" s="19"/>
      <c r="H62" s="24"/>
    </row>
    <row r="63" spans="1:8" ht="51.75" customHeight="1">
      <c r="A63" s="25" t="s">
        <v>72</v>
      </c>
      <c r="B63" s="25"/>
      <c r="C63" s="25"/>
      <c r="D63" s="24"/>
      <c r="E63" s="24"/>
      <c r="F63" s="24"/>
      <c r="G63" s="19"/>
      <c r="H63" s="24"/>
    </row>
    <row r="64" spans="1:8" ht="45" customHeight="1">
      <c r="A64" s="25">
        <v>1</v>
      </c>
      <c r="B64" s="25" t="s">
        <v>73</v>
      </c>
      <c r="C64" s="24" t="s">
        <v>25</v>
      </c>
      <c r="D64" s="24">
        <v>1</v>
      </c>
      <c r="E64" s="24">
        <v>38000</v>
      </c>
      <c r="F64" s="24">
        <v>0</v>
      </c>
      <c r="G64" s="19">
        <f>F64/(12*$H$9)</f>
        <v>0</v>
      </c>
      <c r="H64" s="26" t="s">
        <v>26</v>
      </c>
    </row>
    <row r="65" spans="1:8" ht="55.5" customHeight="1">
      <c r="A65" s="25">
        <v>2</v>
      </c>
      <c r="B65" s="25" t="s">
        <v>74</v>
      </c>
      <c r="C65" s="24" t="s">
        <v>25</v>
      </c>
      <c r="D65" s="24">
        <v>1</v>
      </c>
      <c r="E65" s="24">
        <f>D65*3000</f>
        <v>3000</v>
      </c>
      <c r="F65" s="24">
        <v>3000</v>
      </c>
      <c r="G65" s="19">
        <f>F65/(12*$H$9)</f>
        <v>0.19912385503783353</v>
      </c>
      <c r="H65" s="24" t="s">
        <v>50</v>
      </c>
    </row>
    <row r="66" spans="1:8" ht="60.75" customHeight="1">
      <c r="A66" s="25">
        <v>3</v>
      </c>
      <c r="B66" s="29" t="s">
        <v>75</v>
      </c>
      <c r="C66" s="24" t="s">
        <v>34</v>
      </c>
      <c r="D66" s="24">
        <v>80</v>
      </c>
      <c r="E66" s="24">
        <v>27000</v>
      </c>
      <c r="F66" s="24">
        <v>0</v>
      </c>
      <c r="G66" s="19">
        <f>F66/(12*$H$9)</f>
        <v>0</v>
      </c>
      <c r="H66" s="24" t="s">
        <v>47</v>
      </c>
    </row>
    <row r="67" spans="1:8" ht="31.5" customHeight="1">
      <c r="A67" s="25" t="s">
        <v>76</v>
      </c>
      <c r="B67" s="25"/>
      <c r="C67" s="25"/>
      <c r="D67" s="24"/>
      <c r="E67" s="24"/>
      <c r="F67" s="24"/>
      <c r="G67" s="19"/>
      <c r="H67" s="24"/>
    </row>
    <row r="68" spans="1:8" ht="12.75">
      <c r="A68" s="25"/>
      <c r="B68" s="25"/>
      <c r="C68" s="25"/>
      <c r="D68" s="24"/>
      <c r="E68" s="24"/>
      <c r="F68" s="24"/>
      <c r="G68" s="19">
        <f>F68/(12*$H$9)</f>
        <v>0</v>
      </c>
      <c r="H68" s="24"/>
    </row>
    <row r="69" spans="1:8" ht="15" customHeight="1">
      <c r="A69" s="25" t="s">
        <v>77</v>
      </c>
      <c r="B69" s="25"/>
      <c r="C69" s="25"/>
      <c r="D69" s="24"/>
      <c r="E69" s="24"/>
      <c r="F69" s="24"/>
      <c r="G69" s="19"/>
      <c r="H69" s="24"/>
    </row>
    <row r="70" spans="1:8" ht="27" customHeight="1">
      <c r="A70" s="25" t="s">
        <v>78</v>
      </c>
      <c r="B70" s="25"/>
      <c r="C70" s="25"/>
      <c r="D70" s="24"/>
      <c r="E70" s="24"/>
      <c r="F70" s="24"/>
      <c r="G70" s="19"/>
      <c r="H70" s="24"/>
    </row>
    <row r="71" spans="1:8" ht="12.75">
      <c r="A71" s="25">
        <v>1</v>
      </c>
      <c r="B71" s="25" t="s">
        <v>79</v>
      </c>
      <c r="C71" s="25" t="s">
        <v>25</v>
      </c>
      <c r="D71" s="24">
        <v>14</v>
      </c>
      <c r="E71" s="24">
        <v>5000</v>
      </c>
      <c r="F71" s="24">
        <v>5000</v>
      </c>
      <c r="G71" s="19">
        <f>F71/(12*$H$9)</f>
        <v>0.33187309172972257</v>
      </c>
      <c r="H71" s="24" t="s">
        <v>80</v>
      </c>
    </row>
    <row r="72" spans="1:8" ht="12.75">
      <c r="A72" s="25">
        <v>2</v>
      </c>
      <c r="B72" s="25" t="s">
        <v>81</v>
      </c>
      <c r="C72" s="25" t="s">
        <v>25</v>
      </c>
      <c r="D72" s="24">
        <v>2</v>
      </c>
      <c r="E72" s="24">
        <f>2*3000</f>
        <v>6000</v>
      </c>
      <c r="F72" s="24">
        <f>2*3000</f>
        <v>6000</v>
      </c>
      <c r="G72" s="19">
        <f>F72/(12*$H$9)</f>
        <v>0.39824771007566706</v>
      </c>
      <c r="H72" s="24" t="s">
        <v>47</v>
      </c>
    </row>
    <row r="73" spans="1:8" ht="27" customHeight="1">
      <c r="A73" s="25" t="s">
        <v>82</v>
      </c>
      <c r="B73" s="25"/>
      <c r="C73" s="25"/>
      <c r="D73" s="24"/>
      <c r="E73" s="24"/>
      <c r="F73" s="24"/>
      <c r="G73" s="19"/>
      <c r="H73" s="24"/>
    </row>
    <row r="74" spans="1:8" ht="12.75">
      <c r="A74" s="30"/>
      <c r="B74" s="30"/>
      <c r="C74" s="30"/>
      <c r="D74" s="23"/>
      <c r="E74" s="23"/>
      <c r="F74" s="23"/>
      <c r="G74" s="19">
        <f>F74/(12*$H$9)</f>
        <v>0</v>
      </c>
      <c r="H74" s="23"/>
    </row>
    <row r="75" spans="1:8" ht="12.75">
      <c r="A75" s="30"/>
      <c r="B75" s="30"/>
      <c r="C75" s="30"/>
      <c r="D75" s="23"/>
      <c r="E75" s="13" t="s">
        <v>13</v>
      </c>
      <c r="F75" s="13" t="s">
        <v>14</v>
      </c>
      <c r="G75" s="13" t="s">
        <v>15</v>
      </c>
      <c r="H75" s="23"/>
    </row>
    <row r="76" spans="1:8" ht="12.75">
      <c r="A76" s="31" t="s">
        <v>83</v>
      </c>
      <c r="B76" s="31"/>
      <c r="C76" s="31"/>
      <c r="D76" s="31"/>
      <c r="E76" s="32">
        <f>SUM(E11:E75)</f>
        <v>2370020</v>
      </c>
      <c r="F76" s="32">
        <f>SUM(F11:F74)</f>
        <v>215700</v>
      </c>
      <c r="G76" s="33">
        <f>SUM(G12:G75)</f>
        <v>14.317005177220231</v>
      </c>
      <c r="H76" s="23"/>
    </row>
    <row r="77" spans="1:8" ht="12.75">
      <c r="A77" s="34"/>
      <c r="B77" s="34"/>
      <c r="C77" s="34"/>
      <c r="D77" s="34"/>
      <c r="E77" s="35"/>
      <c r="F77" s="35"/>
      <c r="G77" s="36"/>
      <c r="H77" s="35"/>
    </row>
    <row r="78" ht="12.75">
      <c r="A78" s="1" t="s">
        <v>84</v>
      </c>
    </row>
  </sheetData>
  <sheetProtection selectLockedCells="1" selectUnlockedCells="1"/>
  <mergeCells count="35">
    <mergeCell ref="A1:H1"/>
    <mergeCell ref="A3:H3"/>
    <mergeCell ref="A4:H4"/>
    <mergeCell ref="A5:H5"/>
    <mergeCell ref="A6:H6"/>
    <mergeCell ref="A7:H7"/>
    <mergeCell ref="A8:H8"/>
    <mergeCell ref="A9:C9"/>
    <mergeCell ref="E9:G9"/>
    <mergeCell ref="A11:C11"/>
    <mergeCell ref="A13:C13"/>
    <mergeCell ref="A14:C14"/>
    <mergeCell ref="A16:C16"/>
    <mergeCell ref="A17:C17"/>
    <mergeCell ref="A18:C18"/>
    <mergeCell ref="A20:C20"/>
    <mergeCell ref="A22:C22"/>
    <mergeCell ref="A24:C24"/>
    <mergeCell ref="A26:C26"/>
    <mergeCell ref="A28:C28"/>
    <mergeCell ref="A31:C31"/>
    <mergeCell ref="A33:C33"/>
    <mergeCell ref="A35:C35"/>
    <mergeCell ref="A37:C37"/>
    <mergeCell ref="A38:C38"/>
    <mergeCell ref="A41:C41"/>
    <mergeCell ref="A44:C44"/>
    <mergeCell ref="A56:C56"/>
    <mergeCell ref="A63:C63"/>
    <mergeCell ref="A67:C67"/>
    <mergeCell ref="A69:B69"/>
    <mergeCell ref="A70:C70"/>
    <mergeCell ref="A73:B73"/>
    <mergeCell ref="A76:D76"/>
    <mergeCell ref="A77:D77"/>
  </mergeCells>
  <printOptions/>
  <pageMargins left="0.8979166666666667" right="0.3861111111111111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34485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 ВвВ</cp:lastModifiedBy>
  <dcterms:modified xsi:type="dcterms:W3CDTF">2018-04-09T10:34:23Z</dcterms:modified>
  <cp:category/>
  <cp:version/>
  <cp:contentType/>
  <cp:contentStatus/>
  <cp:revision>1</cp:revision>
</cp:coreProperties>
</file>