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101_99" sheetId="1" r:id="rId1"/>
  </sheets>
  <externalReferences>
    <externalReference r:id="rId4"/>
  </externalReferences>
  <definedNames>
    <definedName name="_xlnm.Print_Area" localSheetId="0">'101_99'!$A$1:$G$208</definedName>
    <definedName name="Excel_BuiltIn_Print_Area_5">#REF!</definedName>
    <definedName name="Excel_BuiltIn_Print_Area_3">#REF!</definedName>
    <definedName name="Excel_BuiltIn_Print_Area_6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<sst xmlns="http://schemas.openxmlformats.org/spreadsheetml/2006/main" count="309" uniqueCount="206">
  <si>
    <t xml:space="preserve">ООО "Коммунальная компания "Наш дом" </t>
  </si>
  <si>
    <t>Жилые дома по ул. Красноармейская, 99,101</t>
  </si>
  <si>
    <t>Отчет за 2012год.</t>
  </si>
  <si>
    <t>1. Сведения о домах:</t>
  </si>
  <si>
    <t>Расчет среднего количества кв.метров в месяц</t>
  </si>
  <si>
    <t>Месяц</t>
  </si>
  <si>
    <t>Площадь кв.м.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</si>
  <si>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</si>
  <si>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</si>
  <si>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</si>
  <si>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</si>
  <si>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</si>
  <si>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</si>
  <si>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</si>
  <si>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</si>
  <si>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</si>
  <si>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</si>
  <si>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</si>
  <si>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</si>
  <si>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</si>
  <si>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Среднее в мес.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</si>
  <si>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</si>
  <si>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</si>
  <si>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</si>
  <si>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2012г.</t>
  </si>
  <si>
    <t>Перечень коммунальных услуг</t>
  </si>
  <si>
    <t>Ставка с 1.01.12</t>
  </si>
  <si>
    <t>Ставка с 1.07.12.</t>
  </si>
  <si>
    <t>Ставка с 1.09.12.</t>
  </si>
  <si>
    <t>Средняя ставка за 12 мес.</t>
  </si>
  <si>
    <t>Жилые помещения</t>
  </si>
  <si>
    <t xml:space="preserve">Жилые помеще-ния 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</si>
  <si>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</si>
  <si>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</si>
  <si>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</si>
  <si>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</si>
  <si>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</si>
  <si>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</si>
  <si>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</si>
  <si>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Вывоз крупногабаритного мусора и снега</t>
  </si>
  <si>
    <t>Итого:</t>
  </si>
  <si>
    <t>кроме того, в 2012г. с собственников 99 дома взимались платежи :</t>
  </si>
  <si>
    <t>за домофон</t>
  </si>
  <si>
    <t xml:space="preserve"> 40 руб. за квартиру</t>
  </si>
  <si>
    <t>3. Доходы</t>
  </si>
  <si>
    <t>Начислено коммунальных платежей к уплате собственникам дома в 2012г.</t>
  </si>
  <si>
    <t>Оплачено собственниками дома в 2012г.</t>
  </si>
  <si>
    <t>4. Должники</t>
  </si>
  <si>
    <t>Долги собственников на начало 2012г.</t>
  </si>
  <si>
    <t>Долги собственников на конец 2012г.:</t>
  </si>
  <si>
    <t>в том числе крупные по Красноармейской, 99:</t>
  </si>
  <si>
    <t xml:space="preserve"> кв.38</t>
  </si>
  <si>
    <t xml:space="preserve"> кв.21</t>
  </si>
  <si>
    <t xml:space="preserve"> кв.27</t>
  </si>
  <si>
    <t xml:space="preserve"> Кв.34</t>
  </si>
  <si>
    <t>по Красноармейской 101:</t>
  </si>
  <si>
    <t>Ривкинд Б.Л. Оф.</t>
  </si>
  <si>
    <t xml:space="preserve"> Кв.31</t>
  </si>
  <si>
    <t>5. Мероприятия, проведенные по должникам:</t>
  </si>
  <si>
    <r>
      <t>5.1</t>
    </r>
    <r>
      <rPr>
        <sz val="12"/>
        <color indexed="8"/>
        <rFont val="Calibri"/>
        <family val="2"/>
      </rPr>
      <t>. С Бочкановой И.Н. (Кр.103 кв. 33) взыскано по решению суда 44761,96 рублей</t>
    </r>
  </si>
  <si>
    <r>
      <t xml:space="preserve">5.2. </t>
    </r>
    <r>
      <rPr>
        <sz val="12"/>
        <color indexed="8"/>
        <rFont val="Calibri"/>
        <family val="2"/>
      </rPr>
      <t xml:space="preserve">С Толстиковой Ю.В. (Ник.22 кв.54) заключено мировое соглашение о погашении задолженности </t>
    </r>
  </si>
  <si>
    <t>с размере 37321,80 рублей</t>
  </si>
  <si>
    <r>
      <t>5.3</t>
    </r>
    <r>
      <rPr>
        <sz val="12"/>
        <color indexed="8"/>
        <rFont val="Calibri"/>
        <family val="2"/>
      </rPr>
      <t>.Крюкова В.И. (Ник.22 кв.10) добровольно оплатила задолженность  в размере 39937 рублей</t>
    </r>
  </si>
  <si>
    <r>
      <t xml:space="preserve">5.4. </t>
    </r>
    <r>
      <rPr>
        <sz val="12"/>
        <color indexed="8"/>
        <rFont val="Calibri"/>
        <family val="2"/>
      </rPr>
      <t>С Голикова В.А. (Красн,99, кв.38) взыскано по решению суда 34721,38 руб.</t>
    </r>
  </si>
  <si>
    <t>6. Расходы:</t>
  </si>
  <si>
    <r>
      <t xml:space="preserve"> </t>
    </r>
    <r>
      <rPr>
        <b/>
        <sz val="12"/>
        <color indexed="8"/>
        <rFont val="Calibri"/>
        <family val="2"/>
      </rPr>
      <t>Теплоснабжение</t>
    </r>
  </si>
  <si>
    <t>(2 дома)</t>
  </si>
  <si>
    <t xml:space="preserve"> Гкал</t>
  </si>
  <si>
    <t xml:space="preserve">                 Тн</t>
  </si>
  <si>
    <t>на 1 кв.м. в мес.</t>
  </si>
  <si>
    <t>Счет</t>
  </si>
  <si>
    <t>Сумма</t>
  </si>
  <si>
    <t>№621/10463 от 31.01.12г.</t>
  </si>
  <si>
    <t xml:space="preserve"> </t>
  </si>
  <si>
    <t>№2795/10463 от 29.02.12г.</t>
  </si>
  <si>
    <t>№4970/10463 от 31.03.12г.</t>
  </si>
  <si>
    <t>№7072/10463 от 30.04.12г.</t>
  </si>
  <si>
    <t>№8891/10463 от 31.05.12г.</t>
  </si>
  <si>
    <t>№9546/10463 от 30.06.12г.</t>
  </si>
  <si>
    <t>№10181/10463 от 31.07.12г.</t>
  </si>
  <si>
    <t>№10818/10463 от 31.08.12г.</t>
  </si>
  <si>
    <t>№11460/10463 от 30.09.12г.</t>
  </si>
  <si>
    <t>№12324/40463 от 31.10.12г.</t>
  </si>
  <si>
    <t>№14322/10463 от 30.11.12г.</t>
  </si>
  <si>
    <t>№16736/10463от 31.12.12</t>
  </si>
  <si>
    <t>№116575-12 от 08.06.12 (поверка сч.) Кр.101</t>
  </si>
  <si>
    <t xml:space="preserve">№118618-12от01.08.12 г.(поверка сч.) Кр.99          </t>
  </si>
  <si>
    <t>Доля ЗАО "Трест Волгосоцжилстрой"</t>
  </si>
  <si>
    <t>итого с 1% (*)</t>
  </si>
  <si>
    <t>Вода+канализация для населения на 4 дома</t>
  </si>
  <si>
    <t>куб.м.</t>
  </si>
  <si>
    <t xml:space="preserve">№1344 от 30.01.12 </t>
  </si>
  <si>
    <t>№2619 от 29.02.12</t>
  </si>
  <si>
    <t>№4641 от 29.03.12</t>
  </si>
  <si>
    <t>№6492 от 27.04.12</t>
  </si>
  <si>
    <t>№8429 от  30.05.12</t>
  </si>
  <si>
    <t>№10121 от 30.06.12</t>
  </si>
  <si>
    <t>№6572 от 31.07.12</t>
  </si>
  <si>
    <t>№13642 от 31.08.12</t>
  </si>
  <si>
    <t>№ 21127от 30.09.12</t>
  </si>
  <si>
    <t>№27816 от 31.10.12</t>
  </si>
  <si>
    <t>№35509 от 30.11.12</t>
  </si>
  <si>
    <t>№43226 от 31.12.12</t>
  </si>
  <si>
    <t>Перерасчет Мульнючкин по воде(03-12.2011г.) по реш. суда</t>
  </si>
  <si>
    <t>Вода+канализация в офисах</t>
  </si>
  <si>
    <t>за год по счетам</t>
  </si>
  <si>
    <t xml:space="preserve">Эл./э в МОП </t>
  </si>
  <si>
    <t>кВт в мес.</t>
  </si>
  <si>
    <t>№759250 от 31.01.12</t>
  </si>
  <si>
    <t>№770589 от 29.02.12</t>
  </si>
  <si>
    <t>№774723 от 31.03.12</t>
  </si>
  <si>
    <t>№799451 от 30.04.12</t>
  </si>
  <si>
    <t>№809606 от 31.05.12</t>
  </si>
  <si>
    <t>№830125 от 30.06.12</t>
  </si>
  <si>
    <t>№841843 от 31.07.12</t>
  </si>
  <si>
    <t>№850473 от 31.08.12</t>
  </si>
  <si>
    <t>№859286 от 30.09.12</t>
  </si>
  <si>
    <t>№864065 от 31.10.12</t>
  </si>
  <si>
    <t>№874383 от 30.11.12</t>
  </si>
  <si>
    <t>№885417 от 31.12.12</t>
  </si>
  <si>
    <t>Вывоз ТБО на 4 дома</t>
  </si>
  <si>
    <t>№428 от 31.01.12</t>
  </si>
  <si>
    <t>2/3 контейнера</t>
  </si>
  <si>
    <t>№429 от 29.02.12</t>
  </si>
  <si>
    <t>№632 от 31.03.12</t>
  </si>
  <si>
    <t>№793 от 30.04.12</t>
  </si>
  <si>
    <t>№1064 от 31.05.12</t>
  </si>
  <si>
    <t>№1312 от 05.06.12</t>
  </si>
  <si>
    <t>№1241 от 30.06.12</t>
  </si>
  <si>
    <t>№1444 от 01.07.12</t>
  </si>
  <si>
    <t>№1433 от 31.07.12</t>
  </si>
  <si>
    <t>№1730 от 01.08.12</t>
  </si>
  <si>
    <t>№1716 от 31.08.12</t>
  </si>
  <si>
    <t>№1923 от 03.09.12</t>
  </si>
  <si>
    <t>№1908 от 30.09.12</t>
  </si>
  <si>
    <t>№2206 от 01.10.12</t>
  </si>
  <si>
    <t>№2196 от 31.10.12</t>
  </si>
  <si>
    <t>№2539 от 01.11.12</t>
  </si>
  <si>
    <t>№2533 от 30.11.12</t>
  </si>
  <si>
    <t>№2708 от 03.12.12</t>
  </si>
  <si>
    <t>№2705 от 31.12.12</t>
  </si>
  <si>
    <t>Вывоз крупногабаритного мусора и снега на 4 дома</t>
  </si>
  <si>
    <t>№64 02.03.12(вывоз снега)</t>
  </si>
  <si>
    <t>25 шт.</t>
  </si>
  <si>
    <t>№237 от 11.07.12(вывоз,погр.мус.)</t>
  </si>
  <si>
    <t>13 шт.</t>
  </si>
  <si>
    <t>Очистка кровли от снега и налнди</t>
  </si>
  <si>
    <t>Дог. б/н от 19.01.12, от 05.03.12, от 16.03.12</t>
  </si>
  <si>
    <t>Обслуживание лифта</t>
  </si>
  <si>
    <t>4 лифта</t>
  </si>
  <si>
    <t>№11/049 от 23.01.12 (освид. Лифтов)</t>
  </si>
  <si>
    <t>№4 от 31.01.12г.</t>
  </si>
  <si>
    <t xml:space="preserve">№128 от 29.02.12г. </t>
  </si>
  <si>
    <t>№178 от 31.03.12г.</t>
  </si>
  <si>
    <t>№331 от 30.04.12г.</t>
  </si>
  <si>
    <t>№442 от 31.05.12г.</t>
  </si>
  <si>
    <t>№531 от 30.06.12</t>
  </si>
  <si>
    <t>№537 от 31.07.12</t>
  </si>
  <si>
    <t>№699 от 31.08.12</t>
  </si>
  <si>
    <t>№803 от 30.09.12</t>
  </si>
  <si>
    <t>№910 от 31.10.12</t>
  </si>
  <si>
    <t>№1021 от 30.11.12</t>
  </si>
  <si>
    <t>№1131 от 31.12.12</t>
  </si>
  <si>
    <t>Текущий ремонт 99+101</t>
  </si>
  <si>
    <t>Ремонт техэтажа</t>
  </si>
  <si>
    <t>Ав.отчет №211 от 31.05.12</t>
  </si>
  <si>
    <t>Благоустройство территории</t>
  </si>
  <si>
    <t>Акт №1 от 30.06.12,№2 от 30,06.12,№3 от 30,06.12</t>
  </si>
  <si>
    <t>Засыпка чернозема</t>
  </si>
  <si>
    <t>№3 от 05.09.12</t>
  </si>
  <si>
    <t>Устройство козырька, установка столбиков</t>
  </si>
  <si>
    <t>Ав. отчет №399 от 25.09.12</t>
  </si>
  <si>
    <t>Ремонт систем тепла и ГВС</t>
  </si>
  <si>
    <t>Ав. отчет №375 от 06.09.12г., №50 от 10.02.12</t>
  </si>
  <si>
    <t>Замена реле давл.ХВС</t>
  </si>
  <si>
    <t>Сч.№2387 от 01.10.12</t>
  </si>
  <si>
    <t>Покраска фасада дома</t>
  </si>
  <si>
    <t xml:space="preserve">Акт б/н от 15.11.12 </t>
  </si>
  <si>
    <t>Ремонт лифтового холла</t>
  </si>
  <si>
    <t>№70957 от 05.10.12, акт. №24 от 17.10.12, №542 от 06.12.12, ав. Отчет №498 от 29.11.12, №501 от 03.12.12, №512 от 08.12.12, ав. Отчет 374 от 06.09 и 434 от 04.10.12</t>
  </si>
  <si>
    <t>Замена участка лежака канализации в подвале</t>
  </si>
  <si>
    <t>Ав. Отчет №484 от 22.11.12</t>
  </si>
  <si>
    <t>Установка электромагнитного замка с контроллером для домофона</t>
  </si>
  <si>
    <t>Акт б/н от 19.09.12</t>
  </si>
  <si>
    <t>№867 от 10.10.12</t>
  </si>
  <si>
    <t>Ремонт сети домофона</t>
  </si>
  <si>
    <t>№59 от 30.10.12</t>
  </si>
  <si>
    <t>Ремонт стояка ГВС</t>
  </si>
  <si>
    <t>Ав. Отчет №470 от 06.11.12, №471 от 06.11.12</t>
  </si>
  <si>
    <t>Итого</t>
  </si>
  <si>
    <t>Итого с 1% (*)</t>
  </si>
  <si>
    <t>Домофон (в год) с 99 дома.</t>
  </si>
  <si>
    <t>7. Перерасчет за 2012год.</t>
  </si>
  <si>
    <t>Статьи затрат</t>
  </si>
  <si>
    <t>Стоимость фактических расходов в 2012г.</t>
  </si>
  <si>
    <t>Общая площадь помещений для распределения затрат</t>
  </si>
  <si>
    <t>Фактические затраты на 1 кв.м</t>
  </si>
  <si>
    <t>Ставка, выставленная в квитанциях в 2012 г.</t>
  </si>
  <si>
    <t>пересчет с 1 кв. м. в мес.</t>
  </si>
  <si>
    <t>Вода+канализация</t>
  </si>
  <si>
    <t>4 дома</t>
  </si>
  <si>
    <t>Вывоз ТБО</t>
  </si>
  <si>
    <t>Обслуживание лифт</t>
  </si>
  <si>
    <t>Эл/э в МОП</t>
  </si>
  <si>
    <t>к возврату с 1 метра за год (без счетчиков воды)</t>
  </si>
  <si>
    <t xml:space="preserve">к возврату с 1 метра за год (имеющим счетчики воды)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</si>
</sst>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&quot;р.&quot;"/>
    <numFmt numFmtId="167" formatCode="#,##0.00&quot;р.&quot;"/>
    <numFmt numFmtId="168" formatCode="0"/>
    <numFmt numFmtId="169" formatCode="H:MM:SS\ AM/PM"/>
    <numFmt numFmtId="170" formatCode="#,##0"/>
    <numFmt numFmtId="171" formatCode="#,##0.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34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22" fillId="0" borderId="10" xfId="0" applyFont="1" applyBorder="1" applyAlignment="1">
      <alignment horizontal="center"/>
    </xf>
    <xf numFmtId="164" fontId="22" fillId="0" borderId="0" xfId="0" applyFont="1" applyAlignment="1">
      <alignment/>
    </xf>
    <xf numFmtId="164" fontId="23" fillId="0" borderId="11" xfId="0" applyFont="1" applyBorder="1" applyAlignment="1">
      <alignment horizontal="center"/>
    </xf>
    <xf numFmtId="164" fontId="23" fillId="0" borderId="0" xfId="0" applyFont="1" applyAlignment="1">
      <alignment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9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4" fontId="23" fillId="0" borderId="0" xfId="0" applyFont="1" applyBorder="1" applyAlignment="1">
      <alignment horizontal="right"/>
    </xf>
    <xf numFmtId="164" fontId="0" fillId="0" borderId="11" xfId="0" applyFont="1" applyBorder="1" applyAlignment="1">
      <alignment horizontal="right"/>
    </xf>
    <xf numFmtId="164" fontId="9" fillId="0" borderId="11" xfId="0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4" fontId="22" fillId="0" borderId="0" xfId="0" applyFont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left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0" applyFont="1" applyBorder="1" applyAlignment="1">
      <alignment wrapText="1"/>
    </xf>
    <xf numFmtId="165" fontId="0" fillId="0" borderId="12" xfId="0" applyNumberFormat="1" applyBorder="1" applyAlignment="1">
      <alignment horizontal="center" vertical="center"/>
    </xf>
    <xf numFmtId="164" fontId="9" fillId="0" borderId="13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6" fontId="9" fillId="0" borderId="11" xfId="0" applyNumberFormat="1" applyFont="1" applyBorder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25" fillId="0" borderId="11" xfId="0" applyFont="1" applyBorder="1" applyAlignment="1">
      <alignment/>
    </xf>
    <xf numFmtId="166" fontId="25" fillId="0" borderId="11" xfId="0" applyNumberFormat="1" applyFont="1" applyBorder="1" applyAlignment="1">
      <alignment/>
    </xf>
    <xf numFmtId="164" fontId="25" fillId="0" borderId="11" xfId="0" applyFont="1" applyBorder="1" applyAlignment="1">
      <alignment wrapText="1"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20" fillId="0" borderId="0" xfId="0" applyFont="1" applyBorder="1" applyAlignment="1">
      <alignment/>
    </xf>
    <xf numFmtId="164" fontId="9" fillId="0" borderId="11" xfId="0" applyFont="1" applyBorder="1" applyAlignment="1">
      <alignment/>
    </xf>
    <xf numFmtId="164" fontId="0" fillId="0" borderId="11" xfId="0" applyFont="1" applyBorder="1" applyAlignment="1">
      <alignment horizontal="center" wrapText="1"/>
    </xf>
    <xf numFmtId="164" fontId="25" fillId="0" borderId="11" xfId="0" applyFont="1" applyBorder="1" applyAlignment="1">
      <alignment horizontal="center"/>
    </xf>
    <xf numFmtId="167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 wrapText="1"/>
    </xf>
    <xf numFmtId="166" fontId="0" fillId="0" borderId="11" xfId="0" applyNumberFormat="1" applyBorder="1" applyAlignment="1">
      <alignment/>
    </xf>
    <xf numFmtId="164" fontId="0" fillId="0" borderId="12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6" fontId="9" fillId="0" borderId="11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4" fontId="26" fillId="0" borderId="11" xfId="0" applyFont="1" applyBorder="1" applyAlignment="1">
      <alignment wrapText="1"/>
    </xf>
    <xf numFmtId="164" fontId="9" fillId="0" borderId="11" xfId="0" applyFont="1" applyBorder="1" applyAlignment="1">
      <alignment wrapText="1"/>
    </xf>
    <xf numFmtId="164" fontId="9" fillId="0" borderId="18" xfId="0" applyFont="1" applyFill="1" applyBorder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27" fillId="0" borderId="11" xfId="0" applyFont="1" applyBorder="1" applyAlignment="1">
      <alignment/>
    </xf>
    <xf numFmtId="164" fontId="22" fillId="0" borderId="11" xfId="0" applyFont="1" applyBorder="1" applyAlignment="1">
      <alignment/>
    </xf>
    <xf numFmtId="166" fontId="22" fillId="0" borderId="11" xfId="0" applyNumberFormat="1" applyFont="1" applyBorder="1" applyAlignment="1">
      <alignment/>
    </xf>
    <xf numFmtId="164" fontId="0" fillId="0" borderId="0" xfId="0" applyBorder="1" applyAlignment="1">
      <alignment horizontal="center" wrapText="1"/>
    </xf>
    <xf numFmtId="165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67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0" fillId="0" borderId="11" xfId="0" applyFont="1" applyBorder="1" applyAlignment="1">
      <alignment horizontal="left" wrapText="1"/>
    </xf>
    <xf numFmtId="168" fontId="9" fillId="0" borderId="11" xfId="0" applyNumberFormat="1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1" xfId="0" applyFont="1" applyFill="1" applyBorder="1" applyAlignment="1">
      <alignment/>
    </xf>
    <xf numFmtId="165" fontId="9" fillId="0" borderId="0" xfId="0" applyNumberFormat="1" applyFont="1" applyBorder="1" applyAlignment="1">
      <alignment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Border="1" applyAlignment="1">
      <alignment/>
    </xf>
    <xf numFmtId="164" fontId="28" fillId="0" borderId="11" xfId="0" applyFont="1" applyFill="1" applyBorder="1" applyAlignment="1">
      <alignment/>
    </xf>
    <xf numFmtId="166" fontId="9" fillId="0" borderId="11" xfId="0" applyNumberFormat="1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0" fillId="0" borderId="11" xfId="0" applyFont="1" applyFill="1" applyBorder="1" applyAlignment="1">
      <alignment/>
    </xf>
    <xf numFmtId="165" fontId="29" fillId="24" borderId="11" xfId="55" applyNumberFormat="1" applyFont="1" applyFill="1" applyBorder="1">
      <alignment/>
      <protection/>
    </xf>
    <xf numFmtId="168" fontId="0" fillId="24" borderId="11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24" borderId="0" xfId="0" applyFill="1" applyBorder="1" applyAlignment="1">
      <alignment/>
    </xf>
    <xf numFmtId="164" fontId="0" fillId="24" borderId="0" xfId="0" applyFill="1" applyBorder="1" applyAlignment="1">
      <alignment horizontal="center"/>
    </xf>
    <xf numFmtId="165" fontId="0" fillId="24" borderId="0" xfId="0" applyNumberFormat="1" applyFill="1" applyBorder="1" applyAlignment="1">
      <alignment horizontal="center"/>
    </xf>
    <xf numFmtId="166" fontId="30" fillId="0" borderId="11" xfId="55" applyNumberFormat="1" applyFont="1" applyBorder="1" applyAlignment="1">
      <alignment horizontal="right"/>
      <protection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Fill="1" applyAlignment="1">
      <alignment/>
    </xf>
    <xf numFmtId="168" fontId="0" fillId="0" borderId="11" xfId="0" applyNumberFormat="1" applyBorder="1" applyAlignment="1">
      <alignment/>
    </xf>
    <xf numFmtId="164" fontId="0" fillId="0" borderId="0" xfId="0" applyAlignment="1">
      <alignment wrapText="1"/>
    </xf>
    <xf numFmtId="164" fontId="22" fillId="0" borderId="11" xfId="0" applyFont="1" applyBorder="1" applyAlignment="1">
      <alignment wrapText="1"/>
    </xf>
    <xf numFmtId="166" fontId="0" fillId="0" borderId="11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64" fontId="23" fillId="0" borderId="11" xfId="0" applyFont="1" applyBorder="1" applyAlignment="1">
      <alignment/>
    </xf>
    <xf numFmtId="164" fontId="23" fillId="0" borderId="11" xfId="0" applyFont="1" applyBorder="1" applyAlignment="1">
      <alignment wrapText="1"/>
    </xf>
    <xf numFmtId="164" fontId="24" fillId="0" borderId="11" xfId="0" applyFont="1" applyBorder="1" applyAlignment="1">
      <alignment horizontal="left"/>
    </xf>
    <xf numFmtId="164" fontId="0" fillId="0" borderId="11" xfId="0" applyFont="1" applyFill="1" applyBorder="1" applyAlignment="1">
      <alignment wrapText="1"/>
    </xf>
    <xf numFmtId="164" fontId="0" fillId="0" borderId="0" xfId="0" applyFill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20" fillId="0" borderId="11" xfId="0" applyFont="1" applyBorder="1" applyAlignment="1">
      <alignment wrapText="1"/>
    </xf>
    <xf numFmtId="166" fontId="0" fillId="24" borderId="11" xfId="0" applyNumberFormat="1" applyFill="1" applyBorder="1" applyAlignment="1">
      <alignment/>
    </xf>
    <xf numFmtId="164" fontId="20" fillId="0" borderId="11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6" fontId="29" fillId="0" borderId="11" xfId="0" applyNumberFormat="1" applyFont="1" applyBorder="1" applyAlignment="1">
      <alignment/>
    </xf>
    <xf numFmtId="164" fontId="24" fillId="0" borderId="16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71" fontId="24" fillId="0" borderId="16" xfId="0" applyNumberFormat="1" applyFont="1" applyBorder="1" applyAlignment="1">
      <alignment horizontal="center" vertical="center" wrapText="1"/>
    </xf>
    <xf numFmtId="164" fontId="24" fillId="0" borderId="19" xfId="0" applyFont="1" applyBorder="1" applyAlignment="1">
      <alignment horizontal="center" vertical="center" wrapText="1"/>
    </xf>
    <xf numFmtId="164" fontId="0" fillId="0" borderId="20" xfId="0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0" xfId="0" applyNumberFormat="1" applyFont="1" applyBorder="1" applyAlignment="1">
      <alignment/>
    </xf>
    <xf numFmtId="171" fontId="0" fillId="0" borderId="20" xfId="0" applyNumberFormat="1" applyBorder="1" applyAlignment="1">
      <alignment/>
    </xf>
    <xf numFmtId="164" fontId="0" fillId="0" borderId="21" xfId="0" applyFont="1" applyFill="1" applyBorder="1" applyAlignment="1">
      <alignment wrapText="1"/>
    </xf>
    <xf numFmtId="165" fontId="0" fillId="0" borderId="21" xfId="0" applyNumberFormat="1" applyBorder="1" applyAlignment="1">
      <alignment/>
    </xf>
    <xf numFmtId="165" fontId="0" fillId="0" borderId="21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9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gbuh-bank\&#1076;&#1086;&#1082;&#1091;&#1084;&#1077;&#1085;&#1090;&#1099;%20-%20&#1086;&#1089;&#1078;\&#1069;&#1082;&#1086;&#1085;&#1086;&#1084;&#1080;&#1089;&#1090;%20&#1085;&#1086;&#1074;\2011%20&#1075;&#1086;&#1076;\&#1054;&#1058;&#1063;&#1045;&#1058;&#1067;%20&#1087;&#1086;%20&#1044;&#1054;&#1052;&#1040;&#1052;%202011&#1075;.%201%20&#1052;&#1040;&#1056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 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workbookViewId="0" topLeftCell="A187">
      <selection activeCell="B207" sqref="B207"/>
    </sheetView>
  </sheetViews>
  <sheetFormatPr defaultColWidth="9.140625" defaultRowHeight="15"/>
  <cols>
    <col min="1" max="1" width="26.8515625" style="0" customWidth="1"/>
    <col min="2" max="2" width="31.7109375" style="0" customWidth="1"/>
    <col min="3" max="3" width="13.00390625" style="0" customWidth="1"/>
    <col min="4" max="4" width="10.7109375" style="0" customWidth="1"/>
    <col min="5" max="5" width="9.28125" style="0" customWidth="1"/>
    <col min="6" max="6" width="10.7109375" style="0" customWidth="1"/>
    <col min="9" max="9" width="9.5742187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5">
      <c r="A2" s="3" t="s">
        <v>1</v>
      </c>
      <c r="B2" s="3"/>
      <c r="C2" s="3"/>
      <c r="D2" s="3"/>
    </row>
    <row r="4" spans="1:4" ht="16.5">
      <c r="A4" s="4" t="s">
        <v>2</v>
      </c>
      <c r="B4" s="4"/>
      <c r="C4" s="4"/>
      <c r="D4" s="4"/>
    </row>
    <row r="6" spans="1:2" ht="17.25">
      <c r="A6" s="5" t="s">
        <v>3</v>
      </c>
      <c r="B6" s="6"/>
    </row>
    <row r="7" spans="1:2" ht="14.25" customHeight="1">
      <c r="A7" s="5"/>
      <c r="B7" s="6"/>
    </row>
    <row r="8" spans="1:3" ht="17.25">
      <c r="A8" s="7" t="s">
        <v>4</v>
      </c>
      <c r="B8" s="7"/>
      <c r="C8" s="8"/>
    </row>
    <row r="9" spans="1:3" ht="15">
      <c r="A9" s="9" t="s">
        <v>5</v>
      </c>
      <c r="B9" s="9" t="s">
        <v>6</v>
      </c>
      <c r="C9" s="10"/>
    </row>
    <row r="10" spans="1:2" ht="13.5">
      <c r="A10" s="11" t="s">
        <v>7</v>
      </c>
      <c r="B10" s="12">
        <v>10963.4</v>
      </c>
    </row>
    <row r="11" spans="1:2" ht="13.5">
      <c r="A11" s="11" t="s">
        <v>8</v>
      </c>
      <c r="B11" s="12">
        <v>10963.4</v>
      </c>
    </row>
    <row r="12" spans="1:2" ht="13.5">
      <c r="A12" s="11" t="s">
        <v>9</v>
      </c>
      <c r="B12" s="12">
        <v>10963.4</v>
      </c>
    </row>
    <row r="13" spans="1:2" ht="13.5">
      <c r="A13" s="11" t="s">
        <v>10</v>
      </c>
      <c r="B13" s="12">
        <v>10963.4</v>
      </c>
    </row>
    <row r="14" spans="1:2" ht="13.5">
      <c r="A14" s="11" t="s">
        <v>11</v>
      </c>
      <c r="B14" s="12">
        <v>10963.4</v>
      </c>
    </row>
    <row r="15" spans="1:2" ht="13.5">
      <c r="A15" s="11" t="s">
        <v>12</v>
      </c>
      <c r="B15" s="12">
        <v>10963.4</v>
      </c>
    </row>
    <row r="16" spans="1:2" ht="13.5">
      <c r="A16" s="11" t="s">
        <v>13</v>
      </c>
      <c r="B16" s="12">
        <v>10963.4</v>
      </c>
    </row>
    <row r="17" spans="1:2" ht="13.5">
      <c r="A17" s="11" t="s">
        <v>14</v>
      </c>
      <c r="B17" s="12">
        <v>11058.4</v>
      </c>
    </row>
    <row r="18" spans="1:2" ht="13.5">
      <c r="A18" s="11" t="s">
        <v>15</v>
      </c>
      <c r="B18" s="12">
        <v>11058.4</v>
      </c>
    </row>
    <row r="19" spans="1:2" ht="13.5">
      <c r="A19" s="11" t="s">
        <v>16</v>
      </c>
      <c r="B19" s="12">
        <v>11058.4</v>
      </c>
    </row>
    <row r="20" spans="1:2" ht="13.5">
      <c r="A20" s="11" t="s">
        <v>17</v>
      </c>
      <c r="B20" s="12">
        <v>11058.4</v>
      </c>
    </row>
    <row r="21" spans="1:2" ht="13.5">
      <c r="A21" s="11" t="s">
        <v>18</v>
      </c>
      <c r="B21" s="12">
        <v>11058.4</v>
      </c>
    </row>
    <row r="22" spans="1:2" ht="13.5">
      <c r="A22" s="13" t="s">
        <v>19</v>
      </c>
      <c r="B22" s="12">
        <f>SUM(B9:B21)</f>
        <v>132035.79999999996</v>
      </c>
    </row>
    <row r="23" spans="1:2" ht="13.5">
      <c r="A23" s="13" t="s">
        <v>20</v>
      </c>
      <c r="B23" s="14">
        <f>B22/12</f>
        <v>11002.98333333333</v>
      </c>
    </row>
    <row r="24" spans="1:2" ht="15">
      <c r="A24" s="3"/>
      <c r="B24" s="15"/>
    </row>
    <row r="25" spans="1:2" ht="13.5">
      <c r="A25" s="11" t="s">
        <v>21</v>
      </c>
      <c r="B25" s="14">
        <f>B23-B26</f>
        <v>9820.78333333333</v>
      </c>
    </row>
    <row r="26" spans="1:2" ht="13.5">
      <c r="A26" s="11" t="s">
        <v>22</v>
      </c>
      <c r="B26" s="16">
        <v>1182.2</v>
      </c>
    </row>
    <row r="27" spans="1:3" ht="13.5">
      <c r="A27" s="17" t="s">
        <v>23</v>
      </c>
      <c r="B27" s="18">
        <f>B25+B26</f>
        <v>11002.98333333333</v>
      </c>
      <c r="C27" s="19"/>
    </row>
    <row r="28" spans="1:3" ht="13.5">
      <c r="A28" s="20"/>
      <c r="B28" s="20"/>
      <c r="C28" s="19"/>
    </row>
    <row r="29" spans="1:3" ht="17.25">
      <c r="A29" s="5" t="s">
        <v>24</v>
      </c>
      <c r="B29" s="5"/>
      <c r="C29" s="21"/>
    </row>
    <row r="31" spans="1:5" ht="16.5" customHeight="1">
      <c r="A31" s="22" t="s">
        <v>25</v>
      </c>
      <c r="B31" s="23" t="s">
        <v>26</v>
      </c>
      <c r="C31" s="22" t="s">
        <v>27</v>
      </c>
      <c r="D31" s="22" t="s">
        <v>28</v>
      </c>
      <c r="E31" s="22" t="s">
        <v>29</v>
      </c>
    </row>
    <row r="32" spans="1:5" ht="31.5" customHeight="1">
      <c r="A32" s="22"/>
      <c r="B32" s="23"/>
      <c r="C32" s="22"/>
      <c r="D32" s="22"/>
      <c r="E32" s="22"/>
    </row>
    <row r="33" spans="1:5" ht="34.5">
      <c r="A33" s="22"/>
      <c r="B33" s="24" t="s">
        <v>30</v>
      </c>
      <c r="C33" s="25" t="s">
        <v>30</v>
      </c>
      <c r="D33" s="25" t="s">
        <v>30</v>
      </c>
      <c r="E33" s="25" t="s">
        <v>31</v>
      </c>
    </row>
    <row r="34" spans="1:5" ht="24" customHeight="1">
      <c r="A34" s="26" t="s">
        <v>32</v>
      </c>
      <c r="B34" s="27">
        <v>14.7</v>
      </c>
      <c r="C34" s="28">
        <v>15.5</v>
      </c>
      <c r="D34" s="28">
        <v>15.5</v>
      </c>
      <c r="E34" s="29">
        <f>(D34*4+B34*6+C34*2)/12</f>
        <v>15.1</v>
      </c>
    </row>
    <row r="35" spans="1:5" ht="13.5">
      <c r="A35" s="12" t="s">
        <v>33</v>
      </c>
      <c r="B35" s="29">
        <v>3.87</v>
      </c>
      <c r="C35" s="29">
        <v>4.1</v>
      </c>
      <c r="D35" s="29">
        <v>4.38</v>
      </c>
      <c r="E35" s="29">
        <f>(D35*4+B35*6+C35*2)/12</f>
        <v>4.078333333333333</v>
      </c>
    </row>
    <row r="36" spans="1:5" ht="13.5">
      <c r="A36" s="12" t="s">
        <v>34</v>
      </c>
      <c r="B36" s="29">
        <v>0.46</v>
      </c>
      <c r="C36" s="29">
        <v>0.46</v>
      </c>
      <c r="D36" s="29">
        <v>0.46</v>
      </c>
      <c r="E36" s="29">
        <f>(D36*4+B36*6+C36*2)/12</f>
        <v>0.46</v>
      </c>
    </row>
    <row r="37" spans="1:5" ht="13.5">
      <c r="A37" s="12" t="s">
        <v>35</v>
      </c>
      <c r="B37" s="29">
        <v>1.33</v>
      </c>
      <c r="C37" s="29">
        <v>1.33</v>
      </c>
      <c r="D37" s="29">
        <v>1.33</v>
      </c>
      <c r="E37" s="29">
        <f>(D37*4+B37*6+C37*2)/12</f>
        <v>1.33</v>
      </c>
    </row>
    <row r="38" spans="1:5" ht="13.5">
      <c r="A38" s="12" t="s">
        <v>36</v>
      </c>
      <c r="B38" s="29">
        <v>16.99</v>
      </c>
      <c r="C38" s="29">
        <v>18.03</v>
      </c>
      <c r="D38" s="29">
        <v>18.79</v>
      </c>
      <c r="E38" s="29">
        <f>(D38*4+B38*6+C38*2)/12</f>
        <v>17.763333333333332</v>
      </c>
    </row>
    <row r="39" spans="1:5" ht="13.5">
      <c r="A39" s="12" t="s">
        <v>37</v>
      </c>
      <c r="B39" s="29">
        <v>1.39</v>
      </c>
      <c r="C39" s="29">
        <v>1.47</v>
      </c>
      <c r="D39" s="29">
        <v>1.47</v>
      </c>
      <c r="E39" s="29">
        <f>(D39*4+B39*6+C39*2)/12</f>
        <v>1.43</v>
      </c>
    </row>
    <row r="40" spans="1:5" ht="13.5">
      <c r="A40" s="12" t="s">
        <v>38</v>
      </c>
      <c r="B40" s="29">
        <v>2.22</v>
      </c>
      <c r="C40" s="29">
        <v>2.22</v>
      </c>
      <c r="D40" s="29">
        <v>2.22</v>
      </c>
      <c r="E40" s="29">
        <f>(D40*4+B40*6+C40*2)/12</f>
        <v>2.22</v>
      </c>
    </row>
    <row r="41" spans="1:5" ht="30" customHeight="1">
      <c r="A41" s="30" t="s">
        <v>39</v>
      </c>
      <c r="B41" s="27">
        <v>0.15</v>
      </c>
      <c r="C41" s="27">
        <v>0.15</v>
      </c>
      <c r="D41" s="27">
        <v>0.15</v>
      </c>
      <c r="E41" s="31">
        <f>(D41*4+B41*6+C41*2)/12</f>
        <v>0.15</v>
      </c>
    </row>
    <row r="42" spans="1:5" ht="13.5">
      <c r="A42" s="32" t="s">
        <v>40</v>
      </c>
      <c r="B42" s="33">
        <f>SUM(B34:B41)</f>
        <v>41.11</v>
      </c>
      <c r="C42" s="33">
        <f>SUM(C34:C41)</f>
        <v>43.26</v>
      </c>
      <c r="D42" s="34">
        <f>SUM(D34:D41)</f>
        <v>44.3</v>
      </c>
      <c r="E42" s="35">
        <f>(D42*4+B42*6+C42*2)/12</f>
        <v>42.531666666666666</v>
      </c>
    </row>
    <row r="43" spans="1:4" ht="13.5">
      <c r="A43" s="36"/>
      <c r="B43" s="37"/>
      <c r="C43" s="37"/>
      <c r="D43" s="37"/>
    </row>
    <row r="44" ht="13.5">
      <c r="A44" t="s">
        <v>41</v>
      </c>
    </row>
    <row r="45" spans="1:2" ht="13.5">
      <c r="A45" s="12" t="s">
        <v>42</v>
      </c>
      <c r="B45" s="12" t="s">
        <v>43</v>
      </c>
    </row>
    <row r="47" ht="17.25">
      <c r="A47" s="5" t="s">
        <v>44</v>
      </c>
    </row>
    <row r="49" spans="1:2" ht="47.25" customHeight="1">
      <c r="A49" s="30" t="s">
        <v>45</v>
      </c>
      <c r="B49" s="38">
        <v>5583335.57</v>
      </c>
    </row>
    <row r="50" spans="1:3" ht="27.75">
      <c r="A50" s="30" t="s">
        <v>46</v>
      </c>
      <c r="B50" s="38">
        <v>5567993.64</v>
      </c>
      <c r="C50" s="39"/>
    </row>
    <row r="51" ht="13.5">
      <c r="B51" s="40"/>
    </row>
    <row r="52" spans="1:2" ht="17.25">
      <c r="A52" s="5" t="s">
        <v>47</v>
      </c>
      <c r="B52" s="40"/>
    </row>
    <row r="53" spans="1:2" ht="27.75">
      <c r="A53" s="30" t="s">
        <v>48</v>
      </c>
      <c r="B53" s="41">
        <v>756705.03</v>
      </c>
    </row>
    <row r="54" spans="1:7" ht="27.75">
      <c r="A54" s="30" t="s">
        <v>49</v>
      </c>
      <c r="B54" s="41">
        <v>772046.96</v>
      </c>
      <c r="G54" s="40"/>
    </row>
    <row r="55" spans="1:2" ht="13.5">
      <c r="A55" s="42" t="s">
        <v>50</v>
      </c>
      <c r="B55" s="43"/>
    </row>
    <row r="56" spans="1:2" ht="13.5">
      <c r="A56" s="12" t="s">
        <v>51</v>
      </c>
      <c r="B56" s="41">
        <v>36878.92</v>
      </c>
    </row>
    <row r="57" spans="1:2" ht="14.25">
      <c r="A57" s="30" t="s">
        <v>52</v>
      </c>
      <c r="B57" s="41">
        <v>27900.69</v>
      </c>
    </row>
    <row r="58" spans="1:2" ht="14.25">
      <c r="A58" s="30" t="s">
        <v>53</v>
      </c>
      <c r="B58" s="41">
        <v>24382.86</v>
      </c>
    </row>
    <row r="59" spans="1:2" ht="14.25">
      <c r="A59" s="30" t="s">
        <v>54</v>
      </c>
      <c r="B59" s="41">
        <v>20948.38</v>
      </c>
    </row>
    <row r="60" spans="1:2" ht="14.25">
      <c r="A60" s="44" t="s">
        <v>55</v>
      </c>
      <c r="B60" s="41"/>
    </row>
    <row r="61" spans="1:2" ht="14.25">
      <c r="A61" s="30" t="s">
        <v>56</v>
      </c>
      <c r="B61" s="41">
        <v>33573.95</v>
      </c>
    </row>
    <row r="62" spans="1:2" ht="14.25">
      <c r="A62" s="30" t="s">
        <v>57</v>
      </c>
      <c r="B62" s="41">
        <v>30299.89</v>
      </c>
    </row>
    <row r="63" spans="1:2" ht="13.5">
      <c r="A63" s="45"/>
      <c r="B63" s="46"/>
    </row>
    <row r="64" spans="1:3" ht="17.25">
      <c r="A64" s="47" t="s">
        <v>58</v>
      </c>
      <c r="B64" s="47"/>
      <c r="C64" s="19"/>
    </row>
    <row r="65" spans="1:3" ht="17.25">
      <c r="A65" s="48" t="s">
        <v>59</v>
      </c>
      <c r="B65" s="47"/>
      <c r="C65" s="19"/>
    </row>
    <row r="66" spans="1:3" ht="17.25">
      <c r="A66" s="48" t="s">
        <v>60</v>
      </c>
      <c r="B66" s="47"/>
      <c r="C66" s="19"/>
    </row>
    <row r="67" spans="1:3" ht="17.25">
      <c r="A67" s="49" t="s">
        <v>61</v>
      </c>
      <c r="B67" s="47"/>
      <c r="C67" s="19"/>
    </row>
    <row r="68" spans="1:3" ht="17.25">
      <c r="A68" s="48" t="s">
        <v>62</v>
      </c>
      <c r="B68" s="47"/>
      <c r="C68" s="19"/>
    </row>
    <row r="69" spans="1:3" ht="17.25">
      <c r="A69" s="50" t="s">
        <v>63</v>
      </c>
      <c r="B69" s="47"/>
      <c r="C69" s="19"/>
    </row>
    <row r="70" spans="1:3" ht="9" customHeight="1">
      <c r="A70" s="50"/>
      <c r="B70" s="47"/>
      <c r="C70" s="19"/>
    </row>
    <row r="71" ht="17.25">
      <c r="A71" s="5" t="s">
        <v>64</v>
      </c>
    </row>
    <row r="72" spans="1:6" ht="15">
      <c r="A72" s="51" t="s">
        <v>65</v>
      </c>
      <c r="B72" s="12" t="s">
        <v>66</v>
      </c>
      <c r="C72" s="12"/>
      <c r="D72" s="52" t="s">
        <v>67</v>
      </c>
      <c r="E72" s="22" t="s">
        <v>68</v>
      </c>
      <c r="F72" s="22" t="s">
        <v>69</v>
      </c>
    </row>
    <row r="73" spans="1:6" ht="13.5">
      <c r="A73" s="42" t="s">
        <v>5</v>
      </c>
      <c r="B73" s="42" t="s">
        <v>70</v>
      </c>
      <c r="C73" s="53" t="s">
        <v>71</v>
      </c>
      <c r="D73" s="52"/>
      <c r="E73" s="22"/>
      <c r="F73" s="22"/>
    </row>
    <row r="74" spans="1:6" ht="13.5">
      <c r="A74" s="12" t="s">
        <v>7</v>
      </c>
      <c r="B74" s="12" t="s">
        <v>72</v>
      </c>
      <c r="C74" s="54">
        <v>309216.64</v>
      </c>
      <c r="D74" s="55">
        <f>C74/896.8</f>
        <v>344.8</v>
      </c>
      <c r="E74" s="55" t="s">
        <v>73</v>
      </c>
      <c r="F74" s="55">
        <f>C74/$B$27</f>
        <v>28.102981767066215</v>
      </c>
    </row>
    <row r="75" spans="1:6" ht="13.5">
      <c r="A75" s="12" t="s">
        <v>8</v>
      </c>
      <c r="B75" s="12" t="s">
        <v>74</v>
      </c>
      <c r="C75" s="54">
        <v>325090</v>
      </c>
      <c r="D75" s="55">
        <f>C75/896.8</f>
        <v>362.5</v>
      </c>
      <c r="E75" s="55" t="s">
        <v>73</v>
      </c>
      <c r="F75" s="55">
        <f>C75/$B$27</f>
        <v>29.545623232486957</v>
      </c>
    </row>
    <row r="76" spans="1:6" ht="13.5">
      <c r="A76" s="12" t="s">
        <v>9</v>
      </c>
      <c r="B76" s="12" t="s">
        <v>75</v>
      </c>
      <c r="C76" s="54">
        <v>195715</v>
      </c>
      <c r="D76" s="55">
        <f>C76/896.8</f>
        <v>218.2370651204282</v>
      </c>
      <c r="E76" s="55">
        <v>28.197</v>
      </c>
      <c r="F76" s="55">
        <f>C76/$B$27</f>
        <v>17.78744855561901</v>
      </c>
    </row>
    <row r="77" spans="1:6" ht="13.5">
      <c r="A77" s="12" t="s">
        <v>10</v>
      </c>
      <c r="B77" s="12" t="s">
        <v>76</v>
      </c>
      <c r="C77" s="54">
        <v>109319.92</v>
      </c>
      <c r="D77" s="55">
        <f>C77/896.8</f>
        <v>121.9</v>
      </c>
      <c r="E77" s="55" t="s">
        <v>73</v>
      </c>
      <c r="F77" s="55">
        <f>C77/$B$27</f>
        <v>9.935479922869407</v>
      </c>
    </row>
    <row r="78" spans="1:6" ht="15" customHeight="1">
      <c r="A78" s="12" t="s">
        <v>11</v>
      </c>
      <c r="B78" s="56" t="s">
        <v>77</v>
      </c>
      <c r="C78" s="54">
        <v>30401.52</v>
      </c>
      <c r="D78" s="55">
        <f>C78/896.8</f>
        <v>33.900000000000006</v>
      </c>
      <c r="E78" s="55" t="s">
        <v>73</v>
      </c>
      <c r="F78" s="55">
        <f>C78/$B$27</f>
        <v>2.763025179534642</v>
      </c>
    </row>
    <row r="79" spans="1:6" ht="13.5">
      <c r="A79" s="12" t="s">
        <v>12</v>
      </c>
      <c r="B79" s="12" t="s">
        <v>78</v>
      </c>
      <c r="C79" s="54">
        <v>33478.21</v>
      </c>
      <c r="D79" s="55">
        <f>C79/896.8</f>
        <v>37.33074264049956</v>
      </c>
      <c r="E79" s="55">
        <v>1.38</v>
      </c>
      <c r="F79" s="55">
        <f>C79/$B$27</f>
        <v>3.0426484332279586</v>
      </c>
    </row>
    <row r="80" spans="1:6" ht="13.5">
      <c r="A80" s="12" t="s">
        <v>13</v>
      </c>
      <c r="B80" s="12" t="s">
        <v>79</v>
      </c>
      <c r="C80" s="54">
        <v>43961.53</v>
      </c>
      <c r="D80" s="55">
        <f>C80/951.08</f>
        <v>46.22274677209067</v>
      </c>
      <c r="E80" s="55">
        <v>1.84</v>
      </c>
      <c r="F80" s="55">
        <f>C80/$B$27</f>
        <v>3.995419121177742</v>
      </c>
    </row>
    <row r="81" spans="1:6" ht="13.5">
      <c r="A81" s="12" t="s">
        <v>14</v>
      </c>
      <c r="B81" s="12" t="s">
        <v>80</v>
      </c>
      <c r="C81" s="54">
        <v>27987.67</v>
      </c>
      <c r="D81" s="55">
        <f>C81/951.08</f>
        <v>29.4272511250368</v>
      </c>
      <c r="E81" s="55">
        <v>1.334</v>
      </c>
      <c r="F81" s="55">
        <f>C81/$B$27</f>
        <v>2.543643769341346</v>
      </c>
    </row>
    <row r="82" spans="1:6" ht="13.5">
      <c r="A82" s="12" t="s">
        <v>15</v>
      </c>
      <c r="B82" s="12" t="s">
        <v>81</v>
      </c>
      <c r="C82" s="54">
        <v>11894.4</v>
      </c>
      <c r="D82" s="55">
        <f>C82/991.2</f>
        <v>11.999999999999998</v>
      </c>
      <c r="E82" s="55" t="s">
        <v>73</v>
      </c>
      <c r="F82" s="55">
        <f>C82/$B$27</f>
        <v>1.0810159062920817</v>
      </c>
    </row>
    <row r="83" spans="1:6" ht="13.5">
      <c r="A83" s="12" t="s">
        <v>16</v>
      </c>
      <c r="B83" s="12" t="s">
        <v>82</v>
      </c>
      <c r="C83" s="57">
        <v>103481.28</v>
      </c>
      <c r="D83" s="55">
        <f>C83/991.2</f>
        <v>104.39999999999999</v>
      </c>
      <c r="E83" s="55" t="s">
        <v>73</v>
      </c>
      <c r="F83" s="55">
        <f>C83/$B$27</f>
        <v>9.404838384741112</v>
      </c>
    </row>
    <row r="84" spans="1:6" ht="13.5">
      <c r="A84" s="12" t="s">
        <v>17</v>
      </c>
      <c r="B84" s="12" t="s">
        <v>83</v>
      </c>
      <c r="C84" s="57">
        <v>235013.52</v>
      </c>
      <c r="D84" s="55">
        <f>C84/991.2</f>
        <v>237.1</v>
      </c>
      <c r="E84" s="55" t="s">
        <v>73</v>
      </c>
      <c r="F84" s="55">
        <f>C84/$B$27</f>
        <v>21.359072615154382</v>
      </c>
    </row>
    <row r="85" spans="1:9" ht="13.5">
      <c r="A85" s="12" t="s">
        <v>18</v>
      </c>
      <c r="B85" s="58" t="s">
        <v>84</v>
      </c>
      <c r="C85" s="57">
        <v>310542.96</v>
      </c>
      <c r="D85" s="55">
        <f>C85/991.2</f>
        <v>313.3</v>
      </c>
      <c r="E85" s="55"/>
      <c r="F85" s="59">
        <f>C85/$B$27</f>
        <v>28.223523620109102</v>
      </c>
      <c r="I85" s="60"/>
    </row>
    <row r="86" spans="1:5" ht="30" customHeight="1">
      <c r="A86" s="12" t="s">
        <v>12</v>
      </c>
      <c r="B86" s="30" t="s">
        <v>85</v>
      </c>
      <c r="C86" s="57">
        <v>2430.8</v>
      </c>
      <c r="D86" s="55"/>
      <c r="E86" s="55"/>
    </row>
    <row r="87" spans="1:5" ht="30" customHeight="1">
      <c r="A87" s="12" t="s">
        <v>14</v>
      </c>
      <c r="B87" s="30" t="s">
        <v>86</v>
      </c>
      <c r="C87" s="57">
        <v>6308.28</v>
      </c>
      <c r="D87" s="55" t="s">
        <v>73</v>
      </c>
      <c r="E87" s="55"/>
    </row>
    <row r="88" spans="1:5" ht="21" customHeight="1">
      <c r="A88" s="51" t="s">
        <v>19</v>
      </c>
      <c r="B88" s="12"/>
      <c r="C88" s="61">
        <f>SUM(C74:C87)</f>
        <v>1744841.7300000004</v>
      </c>
      <c r="D88" s="62">
        <f>SUM(D74:D87)</f>
        <v>1861.1178056580552</v>
      </c>
      <c r="E88" s="62">
        <f>SUM(E74:E87)</f>
        <v>32.751</v>
      </c>
    </row>
    <row r="89" spans="1:5" ht="12.75" hidden="1">
      <c r="A89" s="63" t="s">
        <v>87</v>
      </c>
      <c r="B89" s="12"/>
      <c r="C89" s="61">
        <v>0</v>
      </c>
      <c r="D89" s="62"/>
      <c r="E89" s="12"/>
    </row>
    <row r="90" spans="1:5" ht="14.25">
      <c r="A90" s="64" t="s">
        <v>88</v>
      </c>
      <c r="B90" s="30"/>
      <c r="C90" s="61">
        <f>(C88-C89)*1.01</f>
        <v>1762290.1473000005</v>
      </c>
      <c r="D90" s="12"/>
      <c r="E90" s="12"/>
    </row>
    <row r="91" spans="1:5" ht="13.5">
      <c r="A91" s="65"/>
      <c r="B91" s="66"/>
      <c r="C91" s="67"/>
      <c r="D91" s="6"/>
      <c r="E91" s="6"/>
    </row>
    <row r="92" spans="1:6" ht="17.25">
      <c r="A92" s="68" t="s">
        <v>89</v>
      </c>
      <c r="B92" s="69"/>
      <c r="C92" s="70"/>
      <c r="D92" s="12" t="s">
        <v>90</v>
      </c>
      <c r="E92" s="71"/>
      <c r="F92" s="19"/>
    </row>
    <row r="93" spans="1:6" ht="13.5">
      <c r="A93" s="12" t="s">
        <v>7</v>
      </c>
      <c r="B93" s="12" t="s">
        <v>91</v>
      </c>
      <c r="C93" s="72">
        <v>63015.68</v>
      </c>
      <c r="D93" s="73">
        <f>C93/21.64</f>
        <v>2912</v>
      </c>
      <c r="E93" s="74"/>
      <c r="F93" s="19"/>
    </row>
    <row r="94" spans="1:6" ht="13.5">
      <c r="A94" s="12" t="s">
        <v>8</v>
      </c>
      <c r="B94" s="12" t="s">
        <v>92</v>
      </c>
      <c r="C94" s="72">
        <v>85023.57</v>
      </c>
      <c r="D94" s="73">
        <f>C94/21.64</f>
        <v>3929.000462107209</v>
      </c>
      <c r="E94" s="74"/>
      <c r="F94" s="19"/>
    </row>
    <row r="95" spans="1:6" ht="13.5">
      <c r="A95" s="12" t="s">
        <v>9</v>
      </c>
      <c r="B95" s="12" t="s">
        <v>93</v>
      </c>
      <c r="C95" s="72">
        <v>44816.44</v>
      </c>
      <c r="D95" s="73">
        <f>C95/21.64</f>
        <v>2071</v>
      </c>
      <c r="E95" s="74"/>
      <c r="F95" s="19"/>
    </row>
    <row r="96" spans="1:6" ht="13.5">
      <c r="A96" s="12" t="s">
        <v>10</v>
      </c>
      <c r="B96" s="12" t="s">
        <v>94</v>
      </c>
      <c r="C96" s="72">
        <v>63037.33</v>
      </c>
      <c r="D96" s="73">
        <f>C96/21.64</f>
        <v>2913.000462107209</v>
      </c>
      <c r="E96" s="74"/>
      <c r="F96" s="19"/>
    </row>
    <row r="97" spans="1:6" ht="13.5">
      <c r="A97" s="12" t="s">
        <v>11</v>
      </c>
      <c r="B97" s="12" t="s">
        <v>95</v>
      </c>
      <c r="C97" s="72">
        <v>61674</v>
      </c>
      <c r="D97" s="73">
        <f>C97/21.64</f>
        <v>2850</v>
      </c>
      <c r="E97" s="74"/>
      <c r="F97" s="19"/>
    </row>
    <row r="98" spans="1:10" ht="13.5">
      <c r="A98" s="12" t="s">
        <v>12</v>
      </c>
      <c r="B98" s="12" t="s">
        <v>96</v>
      </c>
      <c r="C98" s="72">
        <v>61219.56</v>
      </c>
      <c r="D98" s="73">
        <f>C98/21.64</f>
        <v>2829</v>
      </c>
      <c r="E98" s="74"/>
      <c r="F98" s="19"/>
      <c r="J98" s="75"/>
    </row>
    <row r="99" spans="1:6" ht="13.5">
      <c r="A99" s="12" t="s">
        <v>13</v>
      </c>
      <c r="B99" s="12" t="s">
        <v>97</v>
      </c>
      <c r="C99" s="72">
        <v>39135.63</v>
      </c>
      <c r="D99" s="73">
        <f>C99/22.94</f>
        <v>1705.999564080209</v>
      </c>
      <c r="E99" s="74"/>
      <c r="F99" s="19"/>
    </row>
    <row r="100" spans="1:6" ht="13.5">
      <c r="A100" s="12" t="s">
        <v>14</v>
      </c>
      <c r="B100" s="12" t="s">
        <v>98</v>
      </c>
      <c r="C100" s="72">
        <v>59666.94</v>
      </c>
      <c r="D100" s="73">
        <f>C100/22.94</f>
        <v>2601</v>
      </c>
      <c r="E100" s="74"/>
      <c r="F100" s="19"/>
    </row>
    <row r="101" spans="1:6" ht="13.5">
      <c r="A101" s="12" t="s">
        <v>15</v>
      </c>
      <c r="B101" s="12" t="s">
        <v>99</v>
      </c>
      <c r="C101" s="72">
        <v>58824</v>
      </c>
      <c r="D101" s="73">
        <f>C101/24.51</f>
        <v>2400</v>
      </c>
      <c r="E101" s="74"/>
      <c r="F101" s="19"/>
    </row>
    <row r="102" spans="1:6" ht="13.5">
      <c r="A102" s="12" t="s">
        <v>16</v>
      </c>
      <c r="B102" s="12" t="s">
        <v>100</v>
      </c>
      <c r="C102" s="72">
        <v>69755.46</v>
      </c>
      <c r="D102" s="73">
        <f>C102/24.51</f>
        <v>2846</v>
      </c>
      <c r="E102" s="74"/>
      <c r="F102" s="19"/>
    </row>
    <row r="103" spans="1:6" ht="13.5">
      <c r="A103" s="12" t="s">
        <v>17</v>
      </c>
      <c r="B103" s="12" t="s">
        <v>101</v>
      </c>
      <c r="C103" s="72">
        <v>68897.61</v>
      </c>
      <c r="D103" s="73">
        <f>C103/24.51</f>
        <v>2811</v>
      </c>
      <c r="E103" s="74"/>
      <c r="F103" s="19"/>
    </row>
    <row r="104" spans="1:6" ht="13.5">
      <c r="A104" s="12" t="s">
        <v>18</v>
      </c>
      <c r="B104" s="12" t="s">
        <v>102</v>
      </c>
      <c r="C104" s="72">
        <v>71250.57</v>
      </c>
      <c r="D104" s="73">
        <f>C104/24.51</f>
        <v>2907</v>
      </c>
      <c r="E104" s="74"/>
      <c r="F104" s="19"/>
    </row>
    <row r="105" spans="1:6" ht="15" customHeight="1">
      <c r="A105" s="76" t="s">
        <v>103</v>
      </c>
      <c r="B105" s="76"/>
      <c r="C105" s="57">
        <v>9391.6</v>
      </c>
      <c r="D105" s="73"/>
      <c r="E105" s="74"/>
      <c r="F105" s="19"/>
    </row>
    <row r="106" spans="1:7" ht="13.5">
      <c r="A106" s="51" t="s">
        <v>19</v>
      </c>
      <c r="B106" s="12"/>
      <c r="C106" s="62">
        <f>SUM(C93:C105)</f>
        <v>755708.3900000001</v>
      </c>
      <c r="D106" s="77">
        <f>SUM(D93:D104)</f>
        <v>32775.00048829462</v>
      </c>
      <c r="E106" s="74"/>
      <c r="F106" s="78"/>
      <c r="G106" s="60"/>
    </row>
    <row r="107" spans="1:7" ht="13.5">
      <c r="A107" s="79" t="s">
        <v>88</v>
      </c>
      <c r="B107" s="12"/>
      <c r="C107" s="62">
        <f>C106*1.01</f>
        <v>763265.4739000001</v>
      </c>
      <c r="D107" s="12"/>
      <c r="E107" s="80"/>
      <c r="F107" s="78"/>
      <c r="G107" s="60"/>
    </row>
    <row r="108" spans="1:6" ht="13.5">
      <c r="A108" s="81"/>
      <c r="B108" s="19"/>
      <c r="C108" s="82"/>
      <c r="E108" s="78"/>
      <c r="F108" s="78"/>
    </row>
    <row r="109" spans="1:6" ht="13.5">
      <c r="A109" s="83" t="s">
        <v>104</v>
      </c>
      <c r="B109" s="12" t="s">
        <v>105</v>
      </c>
      <c r="C109" s="84">
        <v>81299.71</v>
      </c>
      <c r="E109" s="19"/>
      <c r="F109" s="19"/>
    </row>
    <row r="110" spans="1:3" ht="13.5">
      <c r="A110" s="85" t="s">
        <v>88</v>
      </c>
      <c r="B110" s="12"/>
      <c r="C110" s="84">
        <f>C109*1.01</f>
        <v>82112.70710000001</v>
      </c>
    </row>
    <row r="111" spans="1:3" ht="13.5">
      <c r="A111" s="81"/>
      <c r="B111" s="19"/>
      <c r="C111" s="82"/>
    </row>
    <row r="112" spans="1:9" ht="13.5">
      <c r="A112" s="68" t="s">
        <v>106</v>
      </c>
      <c r="B112" s="12" t="s">
        <v>66</v>
      </c>
      <c r="C112" s="57"/>
      <c r="D112" s="12" t="s">
        <v>107</v>
      </c>
      <c r="E112" s="19"/>
      <c r="F112" s="37"/>
      <c r="G112" s="37"/>
      <c r="H112" s="37"/>
      <c r="I112" s="37"/>
    </row>
    <row r="113" spans="1:9" ht="13.5">
      <c r="A113" s="86" t="s">
        <v>7</v>
      </c>
      <c r="B113" s="12" t="s">
        <v>108</v>
      </c>
      <c r="C113" s="87">
        <v>13421.99</v>
      </c>
      <c r="D113" s="88">
        <v>7300</v>
      </c>
      <c r="E113" s="19"/>
      <c r="F113" s="37"/>
      <c r="G113" s="37"/>
      <c r="H113" s="37"/>
      <c r="I113" s="89"/>
    </row>
    <row r="114" spans="1:9" ht="13.5">
      <c r="A114" s="86" t="s">
        <v>8</v>
      </c>
      <c r="B114" s="12" t="s">
        <v>109</v>
      </c>
      <c r="C114" s="87">
        <v>16388.97</v>
      </c>
      <c r="D114" s="88">
        <v>9163</v>
      </c>
      <c r="E114" s="19"/>
      <c r="F114" s="37"/>
      <c r="G114" s="37"/>
      <c r="H114" s="37"/>
      <c r="I114" s="89"/>
    </row>
    <row r="115" spans="1:9" ht="13.5">
      <c r="A115" s="86" t="s">
        <v>9</v>
      </c>
      <c r="B115" s="12" t="s">
        <v>110</v>
      </c>
      <c r="C115" s="87">
        <v>14284.02</v>
      </c>
      <c r="D115" s="88">
        <v>7122</v>
      </c>
      <c r="E115" s="19"/>
      <c r="F115" s="37"/>
      <c r="G115" s="37"/>
      <c r="H115" s="37"/>
      <c r="I115" s="89"/>
    </row>
    <row r="116" spans="1:9" ht="13.5">
      <c r="A116" s="86" t="s">
        <v>10</v>
      </c>
      <c r="B116" s="12" t="s">
        <v>111</v>
      </c>
      <c r="C116" s="87">
        <v>16553.02</v>
      </c>
      <c r="D116" s="88">
        <v>8166</v>
      </c>
      <c r="E116" s="19"/>
      <c r="F116" s="37"/>
      <c r="G116" s="37"/>
      <c r="H116" s="37"/>
      <c r="I116" s="89"/>
    </row>
    <row r="117" spans="1:9" ht="13.5">
      <c r="A117" s="86" t="s">
        <v>11</v>
      </c>
      <c r="B117" s="12" t="s">
        <v>112</v>
      </c>
      <c r="C117" s="87">
        <v>12752.56</v>
      </c>
      <c r="D117" s="88">
        <v>8202</v>
      </c>
      <c r="E117" s="19"/>
      <c r="F117" s="37"/>
      <c r="G117" s="37"/>
      <c r="H117" s="37"/>
      <c r="I117" s="89"/>
    </row>
    <row r="118" spans="1:9" ht="13.5">
      <c r="A118" s="86" t="s">
        <v>12</v>
      </c>
      <c r="B118" s="87" t="s">
        <v>113</v>
      </c>
      <c r="C118" s="18">
        <v>11583.24</v>
      </c>
      <c r="D118" s="88">
        <v>6259</v>
      </c>
      <c r="E118" s="19"/>
      <c r="F118" s="37"/>
      <c r="G118" s="37"/>
      <c r="H118" s="37"/>
      <c r="I118" s="89"/>
    </row>
    <row r="119" spans="1:9" ht="13.5">
      <c r="A119" s="86" t="s">
        <v>13</v>
      </c>
      <c r="B119" s="87" t="s">
        <v>114</v>
      </c>
      <c r="C119" s="18">
        <v>13393.99</v>
      </c>
      <c r="D119" s="88">
        <v>7217</v>
      </c>
      <c r="E119" s="90"/>
      <c r="F119" s="91"/>
      <c r="G119" s="91"/>
      <c r="H119" s="91"/>
      <c r="I119" s="92"/>
    </row>
    <row r="120" spans="1:9" ht="13.5">
      <c r="A120" s="86" t="s">
        <v>14</v>
      </c>
      <c r="B120" s="87" t="s">
        <v>115</v>
      </c>
      <c r="C120" s="18">
        <v>12441.5</v>
      </c>
      <c r="D120" s="88">
        <v>6065</v>
      </c>
      <c r="E120" s="19"/>
      <c r="F120" s="37"/>
      <c r="G120" s="37"/>
      <c r="H120" s="37"/>
      <c r="I120" s="89"/>
    </row>
    <row r="121" spans="1:9" ht="13.5">
      <c r="A121" s="86" t="s">
        <v>15</v>
      </c>
      <c r="B121" s="87" t="s">
        <v>116</v>
      </c>
      <c r="C121" s="18">
        <v>10560.26</v>
      </c>
      <c r="D121" s="88">
        <v>6300</v>
      </c>
      <c r="E121" s="19"/>
      <c r="F121" s="37"/>
      <c r="G121" s="37"/>
      <c r="H121" s="37"/>
      <c r="I121" s="89"/>
    </row>
    <row r="122" spans="1:9" ht="13.5">
      <c r="A122" s="86" t="s">
        <v>16</v>
      </c>
      <c r="B122" s="87" t="s">
        <v>117</v>
      </c>
      <c r="C122" s="18">
        <v>16555.74</v>
      </c>
      <c r="D122" s="88">
        <f>C122/1.88</f>
        <v>8806.244680851065</v>
      </c>
      <c r="E122" s="19"/>
      <c r="F122" s="37"/>
      <c r="G122" s="37"/>
      <c r="H122" s="37"/>
      <c r="I122" s="89"/>
    </row>
    <row r="123" spans="1:9" ht="13.5">
      <c r="A123" s="86" t="s">
        <v>17</v>
      </c>
      <c r="B123" s="87" t="s">
        <v>118</v>
      </c>
      <c r="C123" s="18">
        <v>15679.8</v>
      </c>
      <c r="D123" s="88">
        <f>C123/1.88</f>
        <v>8340.31914893617</v>
      </c>
      <c r="E123" s="19"/>
      <c r="F123" s="37"/>
      <c r="G123" s="37"/>
      <c r="H123" s="37"/>
      <c r="I123" s="89"/>
    </row>
    <row r="124" spans="1:9" ht="13.5">
      <c r="A124" s="86" t="s">
        <v>18</v>
      </c>
      <c r="B124" s="87" t="s">
        <v>119</v>
      </c>
      <c r="C124" s="18">
        <v>14529.57</v>
      </c>
      <c r="D124" s="88">
        <v>8069</v>
      </c>
      <c r="E124" s="19"/>
      <c r="F124" s="37"/>
      <c r="G124" s="37"/>
      <c r="H124" s="37"/>
      <c r="I124" s="89"/>
    </row>
    <row r="125" spans="1:9" ht="13.5">
      <c r="A125" s="79" t="s">
        <v>19</v>
      </c>
      <c r="B125" s="93"/>
      <c r="C125" s="38">
        <f>SUM(C113:C124)</f>
        <v>168144.66</v>
      </c>
      <c r="D125" s="77">
        <f>SUM(D113:D124)</f>
        <v>91009.56382978722</v>
      </c>
      <c r="E125" s="19"/>
      <c r="F125" s="94"/>
      <c r="G125" s="94"/>
      <c r="H125" s="94"/>
      <c r="I125" s="95"/>
    </row>
    <row r="126" spans="1:4" ht="13.5">
      <c r="A126" s="79" t="s">
        <v>88</v>
      </c>
      <c r="B126" s="93"/>
      <c r="C126" s="38">
        <f>C125*1.01</f>
        <v>169826.1066</v>
      </c>
      <c r="D126" s="12"/>
    </row>
    <row r="127" ht="13.5">
      <c r="C127" s="96"/>
    </row>
    <row r="128" spans="1:4" ht="17.25">
      <c r="A128" s="68" t="s">
        <v>120</v>
      </c>
      <c r="B128" s="69"/>
      <c r="C128" s="57"/>
      <c r="D128" s="97"/>
    </row>
    <row r="129" spans="1:4" ht="13.5">
      <c r="A129" s="12" t="s">
        <v>7</v>
      </c>
      <c r="B129" s="12" t="s">
        <v>121</v>
      </c>
      <c r="C129" s="73">
        <f>5157/3*2</f>
        <v>3438</v>
      </c>
      <c r="D129" s="97" t="s">
        <v>122</v>
      </c>
    </row>
    <row r="130" spans="1:4" ht="13.5">
      <c r="A130" s="12" t="s">
        <v>8</v>
      </c>
      <c r="B130" s="12" t="s">
        <v>123</v>
      </c>
      <c r="C130" s="73">
        <f>5157/3*2</f>
        <v>3438</v>
      </c>
      <c r="D130" s="97"/>
    </row>
    <row r="131" spans="1:8" ht="13.5">
      <c r="A131" s="12" t="s">
        <v>9</v>
      </c>
      <c r="B131" s="12" t="s">
        <v>124</v>
      </c>
      <c r="C131" s="73">
        <f>5157/3*2</f>
        <v>3438</v>
      </c>
      <c r="D131" s="97"/>
      <c r="E131" s="98"/>
      <c r="F131" s="98"/>
      <c r="G131" s="98"/>
      <c r="H131" s="98"/>
    </row>
    <row r="132" spans="1:4" ht="13.5">
      <c r="A132" s="12" t="s">
        <v>10</v>
      </c>
      <c r="B132" s="12" t="s">
        <v>125</v>
      </c>
      <c r="C132" s="73">
        <f>5157/3*2</f>
        <v>3438</v>
      </c>
      <c r="D132" s="97"/>
    </row>
    <row r="133" spans="1:4" ht="13.5">
      <c r="A133" s="12" t="s">
        <v>11</v>
      </c>
      <c r="B133" s="12" t="s">
        <v>126</v>
      </c>
      <c r="C133" s="73">
        <f>5157/3*2</f>
        <v>3438</v>
      </c>
      <c r="D133" s="97"/>
    </row>
    <row r="134" spans="1:4" ht="13.5">
      <c r="A134" s="12" t="s">
        <v>12</v>
      </c>
      <c r="B134" s="12" t="s">
        <v>127</v>
      </c>
      <c r="C134" s="99">
        <v>5100</v>
      </c>
      <c r="D134" s="97"/>
    </row>
    <row r="135" spans="1:4" ht="13.5">
      <c r="A135" s="12" t="s">
        <v>12</v>
      </c>
      <c r="B135" s="12" t="s">
        <v>128</v>
      </c>
      <c r="C135" s="73">
        <f aca="true" t="shared" si="0" ref="C135:C147">5157/3*2</f>
        <v>3438</v>
      </c>
      <c r="D135" s="97"/>
    </row>
    <row r="136" spans="1:4" ht="13.5">
      <c r="A136" s="12" t="s">
        <v>13</v>
      </c>
      <c r="B136" s="12" t="s">
        <v>129</v>
      </c>
      <c r="C136" s="99">
        <v>5100</v>
      </c>
      <c r="D136" s="97"/>
    </row>
    <row r="137" spans="1:4" ht="13.5">
      <c r="A137" s="12" t="s">
        <v>13</v>
      </c>
      <c r="B137" s="12" t="s">
        <v>130</v>
      </c>
      <c r="C137" s="73">
        <f t="shared" si="0"/>
        <v>3438</v>
      </c>
      <c r="D137" s="97"/>
    </row>
    <row r="138" spans="1:4" ht="13.5">
      <c r="A138" s="12" t="s">
        <v>14</v>
      </c>
      <c r="B138" s="12" t="s">
        <v>131</v>
      </c>
      <c r="C138" s="99">
        <v>5100</v>
      </c>
      <c r="D138" s="97"/>
    </row>
    <row r="139" spans="1:6" ht="13.5">
      <c r="A139" s="12" t="s">
        <v>14</v>
      </c>
      <c r="B139" s="12" t="s">
        <v>132</v>
      </c>
      <c r="C139" s="73">
        <f t="shared" si="0"/>
        <v>3438</v>
      </c>
      <c r="D139" s="97"/>
      <c r="F139" s="60"/>
    </row>
    <row r="140" spans="1:4" ht="13.5">
      <c r="A140" s="12" t="s">
        <v>15</v>
      </c>
      <c r="B140" s="12" t="s">
        <v>133</v>
      </c>
      <c r="C140" s="99">
        <v>5100</v>
      </c>
      <c r="D140" s="97"/>
    </row>
    <row r="141" spans="1:4" ht="13.5">
      <c r="A141" s="12" t="s">
        <v>15</v>
      </c>
      <c r="B141" s="12" t="s">
        <v>134</v>
      </c>
      <c r="C141" s="73">
        <f t="shared" si="0"/>
        <v>3438</v>
      </c>
      <c r="D141" s="97"/>
    </row>
    <row r="142" spans="1:4" ht="13.5">
      <c r="A142" s="12" t="s">
        <v>16</v>
      </c>
      <c r="B142" s="12" t="s">
        <v>135</v>
      </c>
      <c r="C142" s="99">
        <v>5100</v>
      </c>
      <c r="D142" s="97"/>
    </row>
    <row r="143" spans="1:4" ht="13.5">
      <c r="A143" s="12" t="s">
        <v>16</v>
      </c>
      <c r="B143" s="12" t="s">
        <v>136</v>
      </c>
      <c r="C143" s="73">
        <f t="shared" si="0"/>
        <v>3438</v>
      </c>
      <c r="D143" s="97"/>
    </row>
    <row r="144" spans="1:4" ht="13.5">
      <c r="A144" s="12" t="s">
        <v>17</v>
      </c>
      <c r="B144" s="12" t="s">
        <v>137</v>
      </c>
      <c r="C144" s="99">
        <v>5100</v>
      </c>
      <c r="D144" s="97"/>
    </row>
    <row r="145" spans="1:4" ht="13.5">
      <c r="A145" s="12" t="s">
        <v>17</v>
      </c>
      <c r="B145" s="12" t="s">
        <v>138</v>
      </c>
      <c r="C145" s="73">
        <f t="shared" si="0"/>
        <v>3438</v>
      </c>
      <c r="D145" s="97"/>
    </row>
    <row r="146" spans="1:4" ht="13.5">
      <c r="A146" s="12" t="s">
        <v>18</v>
      </c>
      <c r="B146" s="12" t="s">
        <v>139</v>
      </c>
      <c r="C146" s="99">
        <v>5100</v>
      </c>
      <c r="D146" s="97"/>
    </row>
    <row r="147" spans="1:4" ht="13.5">
      <c r="A147" s="12" t="s">
        <v>18</v>
      </c>
      <c r="B147" s="12" t="s">
        <v>140</v>
      </c>
      <c r="C147" s="73">
        <f t="shared" si="0"/>
        <v>3438</v>
      </c>
      <c r="D147" s="97"/>
    </row>
    <row r="148" spans="1:4" ht="13.5">
      <c r="A148" s="51" t="s">
        <v>19</v>
      </c>
      <c r="B148" s="12"/>
      <c r="C148" s="61">
        <f>SUM(C129:C147)</f>
        <v>76956</v>
      </c>
      <c r="D148" s="82"/>
    </row>
    <row r="149" spans="1:5" ht="13.5">
      <c r="A149" s="51" t="s">
        <v>88</v>
      </c>
      <c r="B149" s="12"/>
      <c r="C149" s="61">
        <f>C148*1.01</f>
        <v>77725.56</v>
      </c>
      <c r="D149" s="82"/>
      <c r="E149" s="40"/>
    </row>
    <row r="150" spans="2:3" ht="13.5">
      <c r="B150" s="100"/>
      <c r="C150" s="96"/>
    </row>
    <row r="151" spans="1:3" ht="17.25">
      <c r="A151" s="68" t="s">
        <v>141</v>
      </c>
      <c r="B151" s="101"/>
      <c r="C151" s="57"/>
    </row>
    <row r="152" spans="1:6" ht="13.5">
      <c r="A152" s="12" t="s">
        <v>9</v>
      </c>
      <c r="B152" s="12" t="s">
        <v>142</v>
      </c>
      <c r="C152" s="102">
        <v>102500</v>
      </c>
      <c r="D152" t="s">
        <v>143</v>
      </c>
      <c r="E152" s="103"/>
      <c r="F152" s="103"/>
    </row>
    <row r="153" spans="1:6" ht="27.75">
      <c r="A153" s="12" t="s">
        <v>13</v>
      </c>
      <c r="B153" s="30" t="s">
        <v>144</v>
      </c>
      <c r="C153" s="104">
        <v>53300</v>
      </c>
      <c r="D153" t="s">
        <v>145</v>
      </c>
      <c r="E153" s="105"/>
      <c r="F153" s="105"/>
    </row>
    <row r="154" spans="1:6" ht="27.75">
      <c r="A154" s="30" t="s">
        <v>146</v>
      </c>
      <c r="B154" s="30" t="s">
        <v>147</v>
      </c>
      <c r="C154" s="73">
        <v>12412.8</v>
      </c>
      <c r="E154" s="105"/>
      <c r="F154" s="105"/>
    </row>
    <row r="155" spans="1:6" ht="15">
      <c r="A155" s="51" t="s">
        <v>19</v>
      </c>
      <c r="B155" s="106"/>
      <c r="C155" s="61">
        <f>SUM(C152:C154)</f>
        <v>168212.8</v>
      </c>
      <c r="E155" s="82"/>
      <c r="F155" s="82"/>
    </row>
    <row r="156" spans="1:6" ht="13.5">
      <c r="A156" s="79" t="s">
        <v>88</v>
      </c>
      <c r="B156" s="30"/>
      <c r="C156" s="61">
        <f>C155*1.01</f>
        <v>169894.92799999999</v>
      </c>
      <c r="E156" s="19"/>
      <c r="F156" s="19"/>
    </row>
    <row r="157" spans="1:3" ht="13.5">
      <c r="A157" s="81"/>
      <c r="B157" s="45"/>
      <c r="C157" s="82"/>
    </row>
    <row r="158" spans="1:4" ht="15">
      <c r="A158" s="68" t="s">
        <v>148</v>
      </c>
      <c r="B158" s="107" t="s">
        <v>66</v>
      </c>
      <c r="C158" s="57"/>
      <c r="D158" t="s">
        <v>149</v>
      </c>
    </row>
    <row r="159" spans="1:3" ht="13.5">
      <c r="A159" s="12" t="s">
        <v>7</v>
      </c>
      <c r="B159" s="108" t="s">
        <v>150</v>
      </c>
      <c r="C159" s="57">
        <v>12320</v>
      </c>
    </row>
    <row r="160" spans="1:3" ht="13.5">
      <c r="A160" s="12" t="s">
        <v>7</v>
      </c>
      <c r="B160" s="12" t="s">
        <v>151</v>
      </c>
      <c r="C160" s="57">
        <v>12400</v>
      </c>
    </row>
    <row r="161" spans="1:3" ht="14.25">
      <c r="A161" s="12" t="s">
        <v>8</v>
      </c>
      <c r="B161" s="30" t="s">
        <v>152</v>
      </c>
      <c r="C161" s="57">
        <v>12400</v>
      </c>
    </row>
    <row r="162" spans="1:3" ht="13.5">
      <c r="A162" s="12" t="s">
        <v>9</v>
      </c>
      <c r="B162" s="12" t="s">
        <v>153</v>
      </c>
      <c r="C162" s="57">
        <v>12400</v>
      </c>
    </row>
    <row r="163" spans="1:3" ht="13.5">
      <c r="A163" s="12" t="s">
        <v>10</v>
      </c>
      <c r="B163" s="12" t="s">
        <v>154</v>
      </c>
      <c r="C163" s="57">
        <v>12400</v>
      </c>
    </row>
    <row r="164" spans="1:3" ht="13.5">
      <c r="A164" s="12" t="s">
        <v>11</v>
      </c>
      <c r="B164" s="12" t="s">
        <v>155</v>
      </c>
      <c r="C164" s="57">
        <v>12400</v>
      </c>
    </row>
    <row r="165" spans="1:3" ht="13.5">
      <c r="A165" s="12" t="s">
        <v>12</v>
      </c>
      <c r="B165" s="12" t="s">
        <v>156</v>
      </c>
      <c r="C165" s="57">
        <v>12400</v>
      </c>
    </row>
    <row r="166" spans="1:3" ht="13.5">
      <c r="A166" s="12" t="s">
        <v>13</v>
      </c>
      <c r="B166" s="12" t="s">
        <v>157</v>
      </c>
      <c r="C166" s="57">
        <v>12400</v>
      </c>
    </row>
    <row r="167" spans="1:3" ht="13.5">
      <c r="A167" s="12" t="s">
        <v>14</v>
      </c>
      <c r="B167" s="12" t="s">
        <v>158</v>
      </c>
      <c r="C167" s="57">
        <v>12400</v>
      </c>
    </row>
    <row r="168" spans="1:3" ht="13.5">
      <c r="A168" s="12" t="s">
        <v>15</v>
      </c>
      <c r="B168" s="12" t="s">
        <v>159</v>
      </c>
      <c r="C168" s="57">
        <v>12400</v>
      </c>
    </row>
    <row r="169" spans="1:3" ht="13.5">
      <c r="A169" s="12" t="s">
        <v>16</v>
      </c>
      <c r="B169" s="12" t="s">
        <v>160</v>
      </c>
      <c r="C169" s="57">
        <v>12400</v>
      </c>
    </row>
    <row r="170" spans="1:5" ht="14.25">
      <c r="A170" s="12" t="s">
        <v>17</v>
      </c>
      <c r="B170" s="30" t="s">
        <v>161</v>
      </c>
      <c r="C170" s="57">
        <v>12400</v>
      </c>
      <c r="E170" s="39"/>
    </row>
    <row r="171" spans="1:3" ht="13.5">
      <c r="A171" s="12" t="s">
        <v>18</v>
      </c>
      <c r="B171" s="12" t="s">
        <v>162</v>
      </c>
      <c r="C171" s="57">
        <v>12400</v>
      </c>
    </row>
    <row r="172" spans="1:3" ht="13.5">
      <c r="A172" s="51" t="s">
        <v>19</v>
      </c>
      <c r="B172" s="12"/>
      <c r="C172" s="61">
        <f>SUM(C159:C171)</f>
        <v>161120</v>
      </c>
    </row>
    <row r="173" spans="1:3" ht="20.25" customHeight="1">
      <c r="A173" s="51" t="s">
        <v>88</v>
      </c>
      <c r="B173" s="12"/>
      <c r="C173" s="61">
        <f>C172*1.01</f>
        <v>162731.2</v>
      </c>
    </row>
    <row r="174" spans="1:3" ht="20.25" customHeight="1">
      <c r="A174" s="78"/>
      <c r="B174" s="19"/>
      <c r="C174" s="82"/>
    </row>
    <row r="175" spans="1:3" ht="15.75" customHeight="1">
      <c r="A175" s="68" t="s">
        <v>163</v>
      </c>
      <c r="B175" s="30"/>
      <c r="C175" s="57"/>
    </row>
    <row r="176" spans="1:9" ht="17.25" customHeight="1">
      <c r="A176" s="109" t="s">
        <v>164</v>
      </c>
      <c r="B176" s="109" t="s">
        <v>165</v>
      </c>
      <c r="C176" s="102">
        <v>8610</v>
      </c>
      <c r="E176" s="110"/>
      <c r="F176" s="110"/>
      <c r="G176" s="110"/>
      <c r="H176" s="110"/>
      <c r="I176" s="110"/>
    </row>
    <row r="177" spans="1:3" ht="32.25" customHeight="1">
      <c r="A177" s="109" t="s">
        <v>166</v>
      </c>
      <c r="B177" s="109" t="s">
        <v>167</v>
      </c>
      <c r="C177" s="111">
        <f>716322*0.64</f>
        <v>458446.08</v>
      </c>
    </row>
    <row r="178" spans="1:8" ht="22.5" customHeight="1">
      <c r="A178" s="109" t="s">
        <v>168</v>
      </c>
      <c r="B178" s="109" t="s">
        <v>169</v>
      </c>
      <c r="C178" s="112">
        <f>9000*0.64</f>
        <v>5760</v>
      </c>
      <c r="H178" s="40"/>
    </row>
    <row r="179" spans="1:8" ht="28.5" customHeight="1">
      <c r="A179" s="109" t="s">
        <v>170</v>
      </c>
      <c r="B179" s="109" t="s">
        <v>171</v>
      </c>
      <c r="C179" s="112">
        <f>18229.5</f>
        <v>18229.5</v>
      </c>
      <c r="H179" s="40"/>
    </row>
    <row r="180" spans="1:3" ht="28.5" customHeight="1">
      <c r="A180" s="109" t="s">
        <v>172</v>
      </c>
      <c r="B180" s="109" t="s">
        <v>173</v>
      </c>
      <c r="C180" s="102">
        <f>108.8+9828</f>
        <v>9936.8</v>
      </c>
    </row>
    <row r="181" spans="1:3" ht="20.25" customHeight="1">
      <c r="A181" s="109" t="s">
        <v>174</v>
      </c>
      <c r="B181" s="109" t="s">
        <v>175</v>
      </c>
      <c r="C181" s="112">
        <v>4154.74</v>
      </c>
    </row>
    <row r="182" spans="1:3" ht="19.5" customHeight="1">
      <c r="A182" s="109" t="s">
        <v>176</v>
      </c>
      <c r="B182" s="109" t="s">
        <v>177</v>
      </c>
      <c r="C182" s="112">
        <f>10017+5317.7</f>
        <v>15334.7</v>
      </c>
    </row>
    <row r="183" spans="1:13" ht="88.5" customHeight="1">
      <c r="A183" s="109" t="s">
        <v>178</v>
      </c>
      <c r="B183" s="109" t="s">
        <v>179</v>
      </c>
      <c r="C183" s="112">
        <f>42156+2096</f>
        <v>44252</v>
      </c>
      <c r="K183" s="110"/>
      <c r="L183" s="110"/>
      <c r="M183" s="110"/>
    </row>
    <row r="184" spans="1:3" ht="32.25" customHeight="1">
      <c r="A184" s="109" t="s">
        <v>180</v>
      </c>
      <c r="B184" s="30" t="s">
        <v>181</v>
      </c>
      <c r="C184" s="57">
        <v>1764</v>
      </c>
    </row>
    <row r="185" spans="1:3" ht="56.25" customHeight="1">
      <c r="A185" s="109" t="s">
        <v>182</v>
      </c>
      <c r="B185" s="30" t="s">
        <v>183</v>
      </c>
      <c r="C185" s="57">
        <v>12100</v>
      </c>
    </row>
    <row r="186" spans="1:3" ht="18.75" customHeight="1">
      <c r="A186" s="109" t="s">
        <v>174</v>
      </c>
      <c r="B186" s="30" t="s">
        <v>184</v>
      </c>
      <c r="C186" s="57">
        <v>4154.74</v>
      </c>
    </row>
    <row r="187" spans="1:3" ht="21" customHeight="1">
      <c r="A187" s="109" t="s">
        <v>185</v>
      </c>
      <c r="B187" s="30" t="s">
        <v>186</v>
      </c>
      <c r="C187" s="57">
        <v>2300</v>
      </c>
    </row>
    <row r="188" spans="1:3" ht="33" customHeight="1">
      <c r="A188" s="109" t="s">
        <v>187</v>
      </c>
      <c r="B188" s="30" t="s">
        <v>188</v>
      </c>
      <c r="C188" s="57">
        <v>1658</v>
      </c>
    </row>
    <row r="189" spans="1:3" ht="18" customHeight="1">
      <c r="A189" s="113" t="s">
        <v>189</v>
      </c>
      <c r="B189" s="30"/>
      <c r="C189" s="114">
        <f>SUM(C176:C188)</f>
        <v>586700.56</v>
      </c>
    </row>
    <row r="190" spans="1:3" ht="15">
      <c r="A190" s="115" t="s">
        <v>190</v>
      </c>
      <c r="B190" s="51"/>
      <c r="C190" s="61">
        <f>SUM(C176:C188)*1.01</f>
        <v>592567.5656000001</v>
      </c>
    </row>
    <row r="191" spans="1:3" ht="15">
      <c r="A191" s="116"/>
      <c r="B191" s="78"/>
      <c r="C191" s="82"/>
    </row>
    <row r="192" spans="1:3" ht="15">
      <c r="A192" s="115" t="s">
        <v>191</v>
      </c>
      <c r="B192" s="51"/>
      <c r="C192" s="117">
        <v>30330</v>
      </c>
    </row>
    <row r="193" spans="1:3" ht="15">
      <c r="A193" s="115" t="s">
        <v>190</v>
      </c>
      <c r="B193" s="51"/>
      <c r="C193" s="61">
        <f>C192*1.01</f>
        <v>30633.3</v>
      </c>
    </row>
    <row r="194" spans="1:3" ht="13.5">
      <c r="A194" s="81"/>
      <c r="B194" s="78"/>
      <c r="C194" s="82"/>
    </row>
    <row r="195" ht="17.25">
      <c r="A195" s="5" t="s">
        <v>192</v>
      </c>
    </row>
    <row r="197" spans="1:6" ht="80.25" customHeight="1">
      <c r="A197" s="118" t="s">
        <v>193</v>
      </c>
      <c r="B197" s="118" t="s">
        <v>194</v>
      </c>
      <c r="C197" s="119" t="s">
        <v>195</v>
      </c>
      <c r="D197" s="120" t="s">
        <v>196</v>
      </c>
      <c r="E197" s="118" t="s">
        <v>197</v>
      </c>
      <c r="F197" s="121" t="s">
        <v>198</v>
      </c>
    </row>
    <row r="198" spans="1:7" ht="13.5">
      <c r="A198" s="122" t="s">
        <v>199</v>
      </c>
      <c r="B198" s="123">
        <v>709455.49</v>
      </c>
      <c r="C198" s="124">
        <v>13535.4</v>
      </c>
      <c r="D198" s="125">
        <f>B198/C198/12</f>
        <v>4.367901268771764</v>
      </c>
      <c r="E198" s="123">
        <f>E35</f>
        <v>4.078333333333333</v>
      </c>
      <c r="F198" s="123">
        <f>E198-D198</f>
        <v>-0.2895679354384306</v>
      </c>
      <c r="G198" t="s">
        <v>200</v>
      </c>
    </row>
    <row r="199" spans="1:7" ht="13.5">
      <c r="A199" s="122" t="s">
        <v>201</v>
      </c>
      <c r="B199" s="123">
        <f>C149</f>
        <v>77725.56</v>
      </c>
      <c r="C199" s="124">
        <v>17252.74</v>
      </c>
      <c r="D199" s="125">
        <f>B199/C199/12</f>
        <v>0.3754261641918906</v>
      </c>
      <c r="E199" s="123">
        <f>E36</f>
        <v>0.46</v>
      </c>
      <c r="F199" s="123">
        <f>E199-D199</f>
        <v>0.0845738358081094</v>
      </c>
      <c r="G199" t="s">
        <v>200</v>
      </c>
    </row>
    <row r="200" spans="1:6" ht="13.5">
      <c r="A200" s="122" t="s">
        <v>202</v>
      </c>
      <c r="B200" s="123">
        <f>C173</f>
        <v>162731.2</v>
      </c>
      <c r="C200" s="124">
        <f>C201</f>
        <v>11002.98333333333</v>
      </c>
      <c r="D200" s="125">
        <f>B200/C200/12</f>
        <v>1.232477858277831</v>
      </c>
      <c r="E200" s="123">
        <f>E37</f>
        <v>1.33</v>
      </c>
      <c r="F200" s="123">
        <f>E200-D200</f>
        <v>0.097522141722169</v>
      </c>
    </row>
    <row r="201" spans="1:6" ht="13.5">
      <c r="A201" s="122" t="s">
        <v>36</v>
      </c>
      <c r="B201" s="123">
        <f>C90</f>
        <v>1762290.1473000005</v>
      </c>
      <c r="C201" s="124">
        <f>B27</f>
        <v>11002.98333333333</v>
      </c>
      <c r="D201" s="125">
        <f>B201/C201/12</f>
        <v>13.347063048809497</v>
      </c>
      <c r="E201" s="123">
        <f>E38</f>
        <v>17.763333333333332</v>
      </c>
      <c r="F201" s="123">
        <f>E201-D201</f>
        <v>4.416270284523835</v>
      </c>
    </row>
    <row r="202" spans="1:6" ht="13.5">
      <c r="A202" s="122" t="s">
        <v>203</v>
      </c>
      <c r="B202" s="124">
        <f>C126</f>
        <v>169826.1066</v>
      </c>
      <c r="C202" s="124">
        <f>B27</f>
        <v>11002.98333333333</v>
      </c>
      <c r="D202" s="125">
        <f>B202/C202/12</f>
        <v>1.2862125771949733</v>
      </c>
      <c r="E202" s="123">
        <f>E39</f>
        <v>1.43</v>
      </c>
      <c r="F202" s="123">
        <f>E202-D202</f>
        <v>0.14378742280502665</v>
      </c>
    </row>
    <row r="203" spans="1:6" ht="13.5">
      <c r="A203" s="122" t="s">
        <v>38</v>
      </c>
      <c r="B203" s="124">
        <f>C190</f>
        <v>592567.5656000001</v>
      </c>
      <c r="C203" s="124">
        <f>B27</f>
        <v>11002.98333333333</v>
      </c>
      <c r="D203" s="125">
        <f>B203/C203/12</f>
        <v>4.487931042944416</v>
      </c>
      <c r="E203" s="123">
        <f>E40</f>
        <v>2.22</v>
      </c>
      <c r="F203" s="123">
        <f>E203-D203</f>
        <v>-2.2679310429444155</v>
      </c>
    </row>
    <row r="204" spans="1:7" ht="32.25" customHeight="1">
      <c r="A204" s="126" t="s">
        <v>39</v>
      </c>
      <c r="B204" s="127">
        <f>C156</f>
        <v>169894.92799999999</v>
      </c>
      <c r="C204" s="128">
        <v>17252.74</v>
      </c>
      <c r="D204" s="125">
        <f>B204/C204/12</f>
        <v>0.8206180969901977</v>
      </c>
      <c r="E204" s="123">
        <f>E41</f>
        <v>0.15</v>
      </c>
      <c r="F204" s="123">
        <f>E204-D204</f>
        <v>-0.6706180969901977</v>
      </c>
      <c r="G204" t="s">
        <v>200</v>
      </c>
    </row>
    <row r="205" spans="4:6" ht="18" customHeight="1">
      <c r="D205" s="129">
        <f>SUM(D198:D204)</f>
        <v>25.917630057180567</v>
      </c>
      <c r="E205" s="130">
        <f>SUM(E198:E204)</f>
        <v>27.43166666666666</v>
      </c>
      <c r="F205" s="131">
        <f>E205-D205</f>
        <v>1.5140366094860944</v>
      </c>
    </row>
    <row r="206" spans="1:2" ht="17.25" customHeight="1">
      <c r="A206" s="132">
        <v>18.12</v>
      </c>
      <c r="B206" s="60" t="s">
        <v>204</v>
      </c>
    </row>
    <row r="207" spans="1:6" ht="13.5">
      <c r="A207" s="130">
        <v>21.6</v>
      </c>
      <c r="B207" s="60" t="s">
        <v>205</v>
      </c>
      <c r="F207" s="133"/>
    </row>
  </sheetData>
  <mergeCells count="13">
    <mergeCell ref="A1:D1"/>
    <mergeCell ref="A2:D2"/>
    <mergeCell ref="A4:D4"/>
    <mergeCell ref="A8:B8"/>
    <mergeCell ref="A31:A33"/>
    <mergeCell ref="B31:B32"/>
    <mergeCell ref="C31:C32"/>
    <mergeCell ref="D31:D32"/>
    <mergeCell ref="E31:E32"/>
    <mergeCell ref="D72:D73"/>
    <mergeCell ref="E72:E73"/>
    <mergeCell ref="F72:F73"/>
    <mergeCell ref="A105:B105"/>
  </mergeCells>
  <printOptions/>
  <pageMargins left="0.23611111111111113" right="0.27569444444444446" top="0.39375" bottom="0.6694444444444445" header="0.5118055555555556" footer="0.5118055555555556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2013-04-15T09:59:52Z</cp:lastPrinted>
  <dcterms:created xsi:type="dcterms:W3CDTF">2006-09-28T05:33:49Z</dcterms:created>
  <dcterms:modified xsi:type="dcterms:W3CDTF">2013-04-04T12:01:18Z</dcterms:modified>
  <cp:category/>
  <cp:version/>
  <cp:contentType/>
  <cp:contentStatus/>
  <cp:revision>1</cp:revision>
</cp:coreProperties>
</file>